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Lopez\Downloads\"/>
    </mc:Choice>
  </mc:AlternateContent>
  <bookViews>
    <workbookView xWindow="0" yWindow="0" windowWidth="28800" windowHeight="11535"/>
  </bookViews>
  <sheets>
    <sheet name="PAA SEPTIEMBRE" sheetId="1" r:id="rId1"/>
  </sheets>
  <definedNames>
    <definedName name="_xlnm._FilterDatabase" localSheetId="0" hidden="1">'PAA SEPTIEMBRE'!$A$7:$Y$62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2" i="1" l="1"/>
  <c r="W62" i="1"/>
  <c r="M62" i="1"/>
  <c r="L62" i="1"/>
  <c r="B75" i="1" l="1"/>
  <c r="W61" i="1"/>
  <c r="M61" i="1"/>
  <c r="W60" i="1"/>
  <c r="M60" i="1"/>
  <c r="W59" i="1"/>
  <c r="M59" i="1"/>
  <c r="W58" i="1"/>
  <c r="M58" i="1"/>
  <c r="W57" i="1"/>
  <c r="L57" i="1"/>
  <c r="M57" i="1" s="1"/>
  <c r="W56" i="1"/>
  <c r="W55" i="1"/>
  <c r="M55" i="1"/>
  <c r="W54" i="1"/>
  <c r="M54" i="1"/>
  <c r="W53" i="1"/>
  <c r="L53" i="1"/>
  <c r="M53" i="1" s="1"/>
  <c r="V52" i="1"/>
  <c r="L52" i="1"/>
  <c r="L51" i="1"/>
  <c r="W51" i="1" s="1"/>
  <c r="W50" i="1"/>
  <c r="W66" i="1" s="1"/>
  <c r="W49" i="1"/>
  <c r="W48" i="1"/>
  <c r="M48" i="1"/>
  <c r="W47" i="1"/>
  <c r="W46" i="1"/>
  <c r="W45" i="1"/>
  <c r="M45" i="1"/>
  <c r="W44" i="1"/>
  <c r="M44" i="1"/>
  <c r="W43" i="1"/>
  <c r="M43" i="1"/>
  <c r="W42" i="1"/>
  <c r="M42" i="1"/>
  <c r="W41" i="1"/>
  <c r="W67" i="1" s="1"/>
  <c r="M41" i="1"/>
  <c r="W40" i="1"/>
  <c r="M40" i="1"/>
  <c r="W39" i="1"/>
  <c r="M39" i="1"/>
  <c r="W38" i="1"/>
  <c r="W37" i="1"/>
  <c r="W36" i="1"/>
  <c r="M36" i="1"/>
  <c r="W35" i="1"/>
  <c r="L35" i="1"/>
  <c r="M35" i="1" s="1"/>
  <c r="W34" i="1"/>
  <c r="M34" i="1"/>
  <c r="L33" i="1"/>
  <c r="W33" i="1" s="1"/>
  <c r="W32" i="1"/>
  <c r="M32" i="1"/>
  <c r="W31" i="1"/>
  <c r="M31" i="1"/>
  <c r="W30" i="1"/>
  <c r="L30" i="1"/>
  <c r="M30" i="1" s="1"/>
  <c r="W29" i="1"/>
  <c r="M29" i="1"/>
  <c r="L28" i="1"/>
  <c r="W28" i="1" s="1"/>
  <c r="W27" i="1"/>
  <c r="L27" i="1"/>
  <c r="M27" i="1" s="1"/>
  <c r="W26" i="1"/>
  <c r="M26" i="1"/>
  <c r="W25" i="1"/>
  <c r="M25" i="1"/>
  <c r="W24" i="1"/>
  <c r="W23" i="1"/>
  <c r="L23" i="1"/>
  <c r="M23" i="1" s="1"/>
  <c r="W22" i="1"/>
  <c r="W21" i="1"/>
  <c r="M21" i="1"/>
  <c r="W20" i="1"/>
  <c r="M20" i="1"/>
  <c r="W19" i="1"/>
  <c r="W18" i="1"/>
  <c r="M18" i="1"/>
  <c r="W17" i="1"/>
  <c r="M17" i="1"/>
  <c r="W16" i="1"/>
  <c r="W15" i="1"/>
  <c r="M15" i="1"/>
  <c r="W14" i="1"/>
  <c r="M14" i="1"/>
  <c r="L13" i="1"/>
  <c r="W13" i="1" s="1"/>
  <c r="L12" i="1"/>
  <c r="W12" i="1" s="1"/>
  <c r="W11" i="1"/>
  <c r="W10" i="1"/>
  <c r="L9" i="1"/>
  <c r="W9" i="1" s="1"/>
  <c r="L8" i="1"/>
  <c r="W8" i="1" s="1"/>
  <c r="M6" i="1"/>
  <c r="O6" i="1" s="1"/>
  <c r="O5" i="1" l="1"/>
  <c r="M9" i="1"/>
  <c r="M13" i="1"/>
  <c r="W52" i="1"/>
  <c r="B72" i="1"/>
  <c r="B73" i="1" s="1"/>
  <c r="B83" i="1" s="1"/>
  <c r="M8" i="1"/>
  <c r="M12" i="1"/>
  <c r="M28" i="1"/>
  <c r="M33" i="1"/>
  <c r="L5" i="1" l="1"/>
  <c r="R6" i="1" s="1"/>
</calcChain>
</file>

<file path=xl/comments1.xml><?xml version="1.0" encoding="utf-8"?>
<comments xmlns="http://schemas.openxmlformats.org/spreadsheetml/2006/main">
  <authors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Jorge Alexander Gonzalez Marin: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<sst xmlns="http://schemas.openxmlformats.org/spreadsheetml/2006/main" count="631" uniqueCount="209">
  <si>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</si>
  <si>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</si>
  <si>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</si>
  <si>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</si>
  <si>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</si>
  <si>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</si>
  <si>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</si>
  <si>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</si>
  <si>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</si>
  <si>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</si>
  <si>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</si>
  <si>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</si>
  <si>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</si>
  <si>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</si>
  <si>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</si>
  <si>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</si>
  <si>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Alejandra María Soto Santa</t>
  </si>
  <si>
    <t>% de Ejecución</t>
  </si>
  <si>
    <t>Vigencia del Plan de Adquisiciones: 
Año 2025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</si>
  <si>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</si>
  <si>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</si>
  <si>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</si>
  <si>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</si>
  <si>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</si>
  <si>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</si>
  <si>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</si>
  <si>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</si>
  <si>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</si>
  <si>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</si>
  <si>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</si>
  <si>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</si>
  <si>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</si>
  <si>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</si>
  <si>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</si>
  <si>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</si>
  <si>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</si>
  <si>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</si>
  <si>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</si>
  <si>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</si>
  <si>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</si>
  <si>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</si>
  <si>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</si>
  <si>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</si>
  <si>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</si>
  <si>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</si>
  <si>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</si>
  <si>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</si>
  <si>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 xml:space="preserve">Oficina Asesora de Comunicaciones </t>
  </si>
  <si>
    <t>80111600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</si>
  <si>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</si>
  <si>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Otros servicios prestados a las empresas y servicios de producción</t>
  </si>
  <si>
    <t>CCE-16</t>
  </si>
  <si>
    <t>Secretaría General</t>
  </si>
  <si>
    <t>CO-ANT-05001</t>
  </si>
  <si>
    <t>Verónica López López</t>
  </si>
  <si>
    <t>604 4033160 
ext 7780</t>
  </si>
  <si>
    <t>veronica.lopez@cdm.gov.co</t>
  </si>
  <si>
    <t>CD0122025</t>
  </si>
  <si>
    <t xml:space="preserve">82101500;80111600;80141600;82101800; 82101801
</t>
  </si>
  <si>
    <t>Contrato interadministrativo de administración delegada de recursos para la ejecución de la estrategia comunicacional de la Contraloría Distrital de Medellín, durante la vigencia 2025.</t>
  </si>
  <si>
    <t>1</t>
  </si>
  <si>
    <t>0</t>
  </si>
  <si>
    <t>CD0192025</t>
  </si>
  <si>
    <t>Prestación de servicios profesionales  para apoyar la producción de contenidos visuales y materiales de comunicación institucional definidos por la Oficina Asesora de Comunicaciones de la Contraloría Distrital de Medellín, para el segundo semestre del año 2025</t>
  </si>
  <si>
    <t>CD0292025</t>
  </si>
  <si>
    <t>Prestación de servicios para apoyar la creación, adaptación y gestión de contenidos digitales, así como para la administración de redes sociales y plataformas digitales de la Contraloría Distrital de Medellín</t>
  </si>
  <si>
    <t>CD0272025</t>
  </si>
  <si>
    <t xml:space="preserve">Oficina Asesora Juridica </t>
  </si>
  <si>
    <t>80000000; 80110000; 80111600; 80111600</t>
  </si>
  <si>
    <t>Prestación de servicios profesionales y Apoyo a la gestión de la Oficina Asesora de Jurídica (Abogado)</t>
  </si>
  <si>
    <t>CD0082025</t>
  </si>
  <si>
    <t>CD0262025</t>
  </si>
  <si>
    <t>Oficina Asesora de Planeación</t>
  </si>
  <si>
    <t>80101505;94131504</t>
  </si>
  <si>
    <t>Prestación de servicios para realizar Auditoría de Seguimiento a la certificación de Calidad bajo la norma ISO 9001:2015; y renovar afiliación a ICONTEC para la CDM.</t>
  </si>
  <si>
    <t>CD0352025</t>
  </si>
  <si>
    <t>80111604; 80111504</t>
  </si>
  <si>
    <t>Prestación de servicios profesionales para realizar la Auditoría Interna a los Sistemas de Gestión de la Calidad bajo la ISO 9001:2015 y de Antisoborno bajo la norma ISO 37001 y la Formación del Equipo Auditor en las normas ISO 19011, 9001 y 37001.</t>
  </si>
  <si>
    <t>CD0202025</t>
  </si>
  <si>
    <t>Servicios de Educación</t>
  </si>
  <si>
    <t>Prestación de servicios para realizar Auditoría de Seguimiento a la Certificación Antisoborno bajo la norma ISO 37001:2016 de la CDM.</t>
  </si>
  <si>
    <t>CD0332025</t>
  </si>
  <si>
    <t>Direccion de Desarrollo Tecnológico</t>
  </si>
  <si>
    <t>81112200;81112209</t>
  </si>
  <si>
    <t>Soporte, mantenimiento y actualización a distancia de los aplicativos SEVEN ERP y KACTUS HR, de tal forma que se garantice un buen funcionamiento de los programas instalados</t>
  </si>
  <si>
    <t>212020200800</t>
  </si>
  <si>
    <t>CD0042025</t>
  </si>
  <si>
    <t>CD0052025</t>
  </si>
  <si>
    <t>43232805;81112100</t>
  </si>
  <si>
    <t>Renovación ante LACNIC de la membresía del direccionamiento IPv6 a nombre de la Contraloría Distrital de Medellín</t>
  </si>
  <si>
    <t>Productos metálicos y paquetes de software</t>
  </si>
  <si>
    <t>CCE-10</t>
  </si>
  <si>
    <t>MC0322025</t>
  </si>
  <si>
    <t>81112003;81111600</t>
  </si>
  <si>
    <t>Prestación de servicios especializados de ingeniería nivel 3 para el soporte del equipamiento físico y virtual del datacenter de la Contraloría Distrital de Medellín</t>
  </si>
  <si>
    <t>CD0132025</t>
  </si>
  <si>
    <t>Adquisición de discos duros para sistemas de almacenamiento de información: SEACHE- 600GB Seagate Cheetah 15k.7 600 GB 15000 RPM SAS 6 Gb/s 16 MB Cache 3.5 Inch Internal Bare Drive ST3600057SS y DELL-W6YC4-8TB dell W6YC4 / SeagateST 8000NM0065 RL212-157 8TB 3.5 LFF 4kn sas hard.</t>
  </si>
  <si>
    <t>CD0302025</t>
  </si>
  <si>
    <t>Direccion de Recursos Fisicos y Financieros</t>
  </si>
  <si>
    <t>Prestación de servicios profesionales con plena autonomía técnica, administrativa y financiera para apoyar la gestión de la Dirección Administrativa de Recursos Físicos y Financieros en el procesos financieros (contabilidad, tesorería y vivienda) de la Contraloría Distrital de Medellín</t>
  </si>
  <si>
    <t xml:space="preserve">Otros servicios prestados a las empresas y servicios de produccion </t>
  </si>
  <si>
    <t>CD0072025</t>
  </si>
  <si>
    <t>Prestación de servicios de apoyo a la gestión a la Dirección Administrativa de Recursos Físicos y Financieros de la Contraloría Distrital de Medellín</t>
  </si>
  <si>
    <t>CD0372025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</si>
  <si>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</si>
  <si>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</si>
  <si>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Prestación de servicios profesionales con plena autonomía técnica, administrativa y financiera para apoyar la gestión de la Dirección Administrativa de Recursos Físicos y Financieros en el proceso de suministro de bienes y servicios desde el componente financiero de la Contraloría Distrital de Medellín</t>
  </si>
  <si>
    <t>CD0012025</t>
  </si>
  <si>
    <t>Prestación de servicios profesionales con plena autonomía técnica, administrativa y financiera para apoyar la gestión de la Dirección Administrativa de Recursos Físicos y Financieros en el proceso de suministro de bienes y servicios en el componente jurídico de la Contraloría Distrital de Medellín</t>
  </si>
  <si>
    <t>CD0022025</t>
  </si>
  <si>
    <t>CO-ANT-05002</t>
  </si>
  <si>
    <t>605 4033160 
ext 7780</t>
  </si>
  <si>
    <t>CD0312025</t>
  </si>
  <si>
    <t>Contraloría Auxiliar de Participación Ciudadana</t>
  </si>
  <si>
    <t>Gestionar el proceso de contratación para el apoyo a la gestión de la Contraloria Auxiliar de Participación Ciudadana en los eventos con la ciudadanía.</t>
  </si>
  <si>
    <t>CD0232025</t>
  </si>
  <si>
    <t>Prestación de servicios profesionales y de apoyo a la gestión para la implementación de la academia virtual de control fiscal</t>
  </si>
  <si>
    <t>CD0362025</t>
  </si>
  <si>
    <t>Subcontraloria</t>
  </si>
  <si>
    <t>Prestación de servicios profesionales y de apoyo a la gestión de la Subcontraloría para garantizar la continuidad en el desarrollo del Observatorio de Políticas Públicas y Gobernanza – OPPGCDM</t>
  </si>
  <si>
    <t>CD0252025</t>
  </si>
  <si>
    <t xml:space="preserve">Prestación de servicios profesionales y apoyo a la gestión de la Subcontraloria Distrital de Medellín </t>
  </si>
  <si>
    <t>CD0222025</t>
  </si>
  <si>
    <t>Prestación de servicios profesionales y de apoyo a la gestión para el componente jurídico de la Subcontraloría de la Contraloría Distrital de Medellín</t>
  </si>
  <si>
    <t>Otros servicios prestados a las empresas y servicios de produccio</t>
  </si>
  <si>
    <t>CD0282025</t>
  </si>
  <si>
    <t>Contraloría Auxiliar de Apoyo Técnico</t>
  </si>
  <si>
    <t>Prestación de servicios profesionales con plena autonomía técnica, administrativa y financiera, para apoyar la gestión de la Contraloría Distrital de Medellín, a través de la Contraloría Auxiliar de Apoyo Técnico en el trámite de la función disciplinaria acorde con el ordenamiento jurídico vigente y el área misional en los hallazgos con connotación disciplinaria.</t>
  </si>
  <si>
    <t>CD0112025</t>
  </si>
  <si>
    <t>Dirección de Gestión del Conocimiento, Capacitación e Investigaciones</t>
  </si>
  <si>
    <t>Contratación Servicios de Educación para el cumplimiento del PIC - Ley 1416 de 2010 equivalente al 2%</t>
  </si>
  <si>
    <t>CD0172025</t>
  </si>
  <si>
    <t>CD0212025</t>
  </si>
  <si>
    <t>CD0242025</t>
  </si>
  <si>
    <t>Dirección de Talento Humano</t>
  </si>
  <si>
    <t>Prestación de Servicios para las actividades de Promoción y Prevención de la Salud del SG-SST de la CDM 2025</t>
  </si>
  <si>
    <t xml:space="preserve">Otros servicios para la comunidad sociales y personales </t>
  </si>
  <si>
    <t>CD0032025</t>
  </si>
  <si>
    <t>Prestación de servicios de Área Protegida para Urgencias y Emergencias en la CDM 2025</t>
  </si>
  <si>
    <t>MC0152025</t>
  </si>
  <si>
    <t>42172000;46191501;39111708;39111610;51102707;23141607</t>
  </si>
  <si>
    <t>Adquisición de insumos y elementos básicos de emergencias que contribuyan al fortalecimiento de las condiciones de seguridad institucional, en cumplimiento de las obligaciones del sistema de gestión de seguridad y salud en el trabajo (sg-sst) y la ejecución del plan estratégico de seguridad vial (pesv) de la Contraloría Distrital de Medellín</t>
  </si>
  <si>
    <t xml:space="preserve">Prestación de servicios profesionales para capacitación en el aplicativo Kactus </t>
  </si>
  <si>
    <t>Revisión, Recarga, Mantenimiento  y Compra de extintores para la CDM 2025</t>
  </si>
  <si>
    <t>MC0442025</t>
  </si>
  <si>
    <t>Prestación de servicios profesionales de apoyo a la gestión en el componente jurídico de la Dirección de Talento Humano de la Contraloría Distrital de Medellín</t>
  </si>
  <si>
    <t xml:space="preserve">Otros servicios prestados a las empresas y servicios de producción </t>
  </si>
  <si>
    <t>CD0392025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</si>
  <si>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</si>
  <si>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</si>
  <si>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</si>
  <si>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CD0182025</t>
  </si>
  <si>
    <t>Otros comercios y distribuciones, servicios de suministro de comidas y bebidas (excepto alojamiento, servicos de transporte, servicios de distribución de electricidad, gas y agua)</t>
  </si>
  <si>
    <t>52151504;14111704;50201706;90101700;76111500</t>
  </si>
  <si>
    <t>Suministro de personal para el servicio de aseo y limpieza e insumos de aseo, cafetería y mantenimiento locativo en la sede principal de la Contraloría Distrital de Medellín, en los pisos 5°, 6°, 7° y 8° del Edificio Miguel De Aguinaga en la calle 53 N°52-16 y las sedes externas que lo requieran.</t>
  </si>
  <si>
    <t xml:space="preserve">Otros productos alimenticios, bebidas y tabaco; textiles, prendas de vestir y productos de cuero
</t>
  </si>
  <si>
    <t>CCE-07</t>
  </si>
  <si>
    <t>CD0092025</t>
  </si>
  <si>
    <t>Otros bienes transportables (excepto productos metálicos, maquinaria y equipo)</t>
  </si>
  <si>
    <t>Otros productos metálicos y paquetes de software</t>
  </si>
  <si>
    <t>Servicios de limpieza</t>
  </si>
  <si>
    <t>Prestación de servicios profesionales y de apoyo a la gestión en el componente jurídico de la Secretaría General de la Contraloría Distrital de Medellin</t>
  </si>
  <si>
    <t>CD0062025</t>
  </si>
  <si>
    <t>90121502;78111502</t>
  </si>
  <si>
    <t>Suministro de tiquetes aéreos para los diferentes destinos locales, nacionales e internacionales de los funcionarios de la Contraloría Distrital de Medellín durante el año 2025</t>
  </si>
  <si>
    <t>Servicios de transporte</t>
  </si>
  <si>
    <t>SASI0142025</t>
  </si>
  <si>
    <t>Servicios de educación</t>
  </si>
  <si>
    <t>Adquisición de firmas digitales para los funcionarios que deben firmar los documentos de conservación a largo plazo.</t>
  </si>
  <si>
    <t>CD0102025</t>
  </si>
  <si>
    <t>Prestación de servicios profesionales y de apoyo a la gestión para la ejecución de proceso de formación dentro del marco de la implementación del Plan Estratégico de Seguridad Víal en la Contraloría Distrital de Medellín</t>
  </si>
  <si>
    <t>CD0382025</t>
  </si>
  <si>
    <t>Prestación de servicios profesionales y de apoyo a la gestión en el componente jurídico de la Secretaría General de la Contraloría Distrital de Medellín</t>
  </si>
  <si>
    <t>CD0342025</t>
  </si>
  <si>
    <t>52141502;52141804</t>
  </si>
  <si>
    <t>Compra de microondas y ventiladores</t>
  </si>
  <si>
    <t>CCE-99</t>
  </si>
  <si>
    <t>TVEC0412025
TVEC0422025
TVEC0432025</t>
  </si>
  <si>
    <t>Contraloría Auxiliar de Responsabilidad Fiscal y Jurisdicción Coactiva</t>
  </si>
  <si>
    <t>Prestación de servicios profesionales y apoyo a la gestión de la Contraloría Auxiliar de Responsabilidad Fiscal y Jurisdicción Coactiva</t>
  </si>
  <si>
    <t>CD0162025</t>
  </si>
  <si>
    <t>Modificaciones mes</t>
  </si>
  <si>
    <t>Con proceso en Secop II o TVEC</t>
  </si>
  <si>
    <t>Contratados</t>
  </si>
  <si>
    <t>Liberados en presupuesto</t>
  </si>
  <si>
    <t>Pendiente por comprometer del PAA</t>
  </si>
  <si>
    <t>Conciliación Secop II vs F-GRI-GS-001</t>
  </si>
  <si>
    <t>VALOR</t>
  </si>
  <si>
    <t>OBSERVACIONES</t>
  </si>
  <si>
    <t>Valor PAA Secop II</t>
  </si>
  <si>
    <t>Valor PAA F-GRI-GS-001 (REAL)</t>
  </si>
  <si>
    <t>Diferencia</t>
  </si>
  <si>
    <t>Adición contrato CD0182025</t>
  </si>
  <si>
    <t xml:space="preserve"> + (En Secop no se rinden las modificaciones)</t>
  </si>
  <si>
    <t>Linea eliminada Papeles de trabajo</t>
  </si>
  <si>
    <t xml:space="preserve"> - Linea eliminada (no editable en Secop)</t>
  </si>
  <si>
    <t>Adición contrato CD0072025</t>
  </si>
  <si>
    <t>Adición contrato CD0062025</t>
  </si>
  <si>
    <t>Linea eliminada 40M del PIC</t>
  </si>
  <si>
    <t>Adición contrato CD0192025</t>
  </si>
  <si>
    <t>Adición contrato CD0262025</t>
  </si>
  <si>
    <t>Linea eliminada rendición de la cuenta</t>
  </si>
  <si>
    <t>Adición contrato CD0232025</t>
  </si>
  <si>
    <t>Diferencia conciliada</t>
  </si>
  <si>
    <t>Modificaciones SEPTIEMBRE</t>
  </si>
  <si>
    <t>Adición al contrato CD0262025 Contratista abogada de la Juridica por valor de $ 10,928,176</t>
  </si>
  <si>
    <t>Adición de nueva linea de Talento Humano por $11,462,080 Capacitación en Kactus</t>
  </si>
  <si>
    <t xml:space="preserve">Eliminación de la linea de participación ciudadana por $150,000,000 Rendición de la cuenta </t>
  </si>
  <si>
    <t>Adición contrato CD0232025 Toro y Asociados de Participación Ciudadana por $30,000,000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</si>
</sst>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\ #,##0;[Red]\-&quot;$&quot;\ #,##0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#,###\ &quot;COP&quot;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DBDB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10" fillId="3" borderId="0" applyNumberFormat="0" applyBorder="0" applyProtection="0">
      <alignment horizontal="center" vertical="center"/>
    </xf>
    <xf numFmtId="167" fontId="12" fillId="0" borderId="0" applyFont="0" applyFill="0" applyBorder="0" applyAlignment="0" applyProtection="0"/>
    <xf numFmtId="49" fontId="13" fillId="0" borderId="0" applyFill="0" applyBorder="0" applyProtection="0">
      <alignment horizontal="left" vertical="center"/>
    </xf>
    <xf numFmtId="0" fontId="4" fillId="0" borderId="0">
      <alignment vertical="center"/>
    </xf>
  </cellStyleXfs>
  <cellXfs count="18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5" fillId="2" borderId="12" xfId="3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1" fontId="5" fillId="2" borderId="12" xfId="3" applyNumberFormat="1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justify" vertical="center" wrapText="1"/>
    </xf>
    <xf numFmtId="0" fontId="5" fillId="2" borderId="14" xfId="3" applyFont="1" applyFill="1" applyBorder="1" applyAlignment="1">
      <alignment horizontal="justify" vertical="center" wrapText="1"/>
    </xf>
    <xf numFmtId="0" fontId="5" fillId="2" borderId="15" xfId="3" applyFont="1" applyFill="1" applyBorder="1" applyAlignment="1">
      <alignment horizontal="justify" vertical="center" wrapText="1"/>
    </xf>
    <xf numFmtId="165" fontId="9" fillId="2" borderId="12" xfId="3" applyNumberFormat="1" applyFont="1" applyFill="1" applyBorder="1" applyAlignment="1">
      <alignment horizontal="right" vertical="center" wrapText="1"/>
    </xf>
    <xf numFmtId="165" fontId="3" fillId="2" borderId="12" xfId="3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" fontId="3" fillId="2" borderId="12" xfId="3" applyNumberFormat="1" applyFont="1" applyFill="1" applyBorder="1" applyAlignment="1">
      <alignment horizontal="center" vertical="center" wrapText="1"/>
    </xf>
    <xf numFmtId="166" fontId="3" fillId="2" borderId="12" xfId="2" applyNumberFormat="1" applyFont="1" applyFill="1" applyBorder="1" applyAlignment="1">
      <alignment horizontal="center" vertical="center"/>
    </xf>
    <xf numFmtId="0" fontId="3" fillId="0" borderId="16" xfId="5" applyFont="1" applyFill="1" applyBorder="1" applyProtection="1">
      <alignment horizontal="center" vertical="center"/>
    </xf>
    <xf numFmtId="0" fontId="3" fillId="0" borderId="17" xfId="5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Protection="1">
      <alignment horizontal="center" vertical="center"/>
    </xf>
    <xf numFmtId="1" fontId="3" fillId="0" borderId="17" xfId="5" applyNumberFormat="1" applyFont="1" applyFill="1" applyBorder="1" applyAlignment="1" applyProtection="1">
      <alignment horizontal="center" vertical="center" wrapText="1"/>
    </xf>
    <xf numFmtId="1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1" xfId="5" applyFont="1" applyFill="1" applyBorder="1" applyAlignment="1" applyProtection="1">
      <alignment horizontal="center" vertical="center" wrapText="1"/>
    </xf>
    <xf numFmtId="0" fontId="3" fillId="0" borderId="12" xfId="5" applyFont="1" applyFill="1" applyBorder="1" applyAlignment="1" applyProtection="1">
      <alignment horizontal="center" vertical="center" wrapText="1"/>
    </xf>
    <xf numFmtId="49" fontId="3" fillId="0" borderId="12" xfId="5" applyNumberFormat="1" applyFont="1" applyFill="1" applyBorder="1" applyAlignment="1" applyProtection="1">
      <alignment horizontal="center" vertical="center" wrapText="1"/>
    </xf>
    <xf numFmtId="3" fontId="3" fillId="0" borderId="12" xfId="5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6" fillId="0" borderId="0" xfId="0" applyFont="1"/>
    <xf numFmtId="0" fontId="0" fillId="2" borderId="0" xfId="0" applyFont="1" applyFill="1"/>
    <xf numFmtId="164" fontId="0" fillId="2" borderId="0" xfId="0" applyNumberFormat="1" applyFont="1" applyFill="1"/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1" fontId="12" fillId="2" borderId="11" xfId="0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vertical="center" wrapText="1"/>
    </xf>
    <xf numFmtId="49" fontId="4" fillId="2" borderId="18" xfId="7" applyFont="1" applyFill="1" applyBorder="1" applyAlignment="1" applyProtection="1">
      <alignment horizontal="center" vertical="center" wrapText="1"/>
      <protection locked="0"/>
    </xf>
    <xf numFmtId="49" fontId="17" fillId="2" borderId="11" xfId="7" applyFont="1" applyFill="1" applyBorder="1" applyAlignment="1" applyProtection="1">
      <alignment horizontal="center" vertical="center" wrapText="1"/>
      <protection locked="0"/>
    </xf>
    <xf numFmtId="168" fontId="12" fillId="2" borderId="11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11" xfId="7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1" fontId="4" fillId="2" borderId="12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vertical="center" wrapText="1"/>
    </xf>
    <xf numFmtId="49" fontId="4" fillId="2" borderId="12" xfId="7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8" fillId="2" borderId="0" xfId="0" applyFont="1" applyFill="1"/>
    <xf numFmtId="1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3" fontId="17" fillId="2" borderId="12" xfId="0" applyNumberFormat="1" applyFont="1" applyFill="1" applyBorder="1" applyAlignment="1">
      <alignment horizontal="center" vertical="center"/>
    </xf>
    <xf numFmtId="49" fontId="12" fillId="0" borderId="0" xfId="7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168" fontId="17" fillId="0" borderId="12" xfId="0" applyNumberFormat="1" applyFont="1" applyBorder="1" applyAlignment="1">
      <alignment horizontal="right" vertical="center" wrapText="1"/>
    </xf>
    <xf numFmtId="0" fontId="16" fillId="2" borderId="0" xfId="0" applyFont="1" applyFill="1"/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Protection="1">
      <protection locked="0"/>
    </xf>
    <xf numFmtId="1" fontId="16" fillId="2" borderId="0" xfId="0" applyNumberFormat="1" applyFont="1" applyFill="1" applyAlignment="1" applyProtection="1">
      <alignment horizontal="center"/>
      <protection locked="0"/>
    </xf>
    <xf numFmtId="164" fontId="16" fillId="2" borderId="0" xfId="0" applyNumberFormat="1" applyFont="1" applyFill="1" applyAlignment="1" applyProtection="1">
      <alignment horizontal="right"/>
      <protection locked="0"/>
    </xf>
    <xf numFmtId="1" fontId="16" fillId="2" borderId="0" xfId="0" applyNumberFormat="1" applyFont="1" applyFill="1" applyAlignment="1" applyProtection="1">
      <alignment horizontal="right"/>
      <protection locked="0"/>
    </xf>
    <xf numFmtId="49" fontId="16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0" fillId="4" borderId="0" xfId="0" applyFill="1"/>
    <xf numFmtId="49" fontId="14" fillId="7" borderId="12" xfId="7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/>
    <xf numFmtId="0" fontId="2" fillId="7" borderId="12" xfId="0" applyFont="1" applyFill="1" applyBorder="1"/>
    <xf numFmtId="3" fontId="2" fillId="0" borderId="12" xfId="0" applyNumberFormat="1" applyFont="1" applyBorder="1"/>
    <xf numFmtId="0" fontId="19" fillId="0" borderId="0" xfId="0" applyFont="1"/>
    <xf numFmtId="0" fontId="2" fillId="8" borderId="12" xfId="0" applyFont="1" applyFill="1" applyBorder="1" applyAlignment="1">
      <alignment horizontal="center"/>
    </xf>
    <xf numFmtId="3" fontId="0" fillId="0" borderId="0" xfId="0" applyNumberFormat="1"/>
    <xf numFmtId="0" fontId="0" fillId="0" borderId="12" xfId="0" applyBorder="1"/>
    <xf numFmtId="3" fontId="0" fillId="0" borderId="12" xfId="0" applyNumberFormat="1" applyBorder="1"/>
    <xf numFmtId="3" fontId="20" fillId="0" borderId="0" xfId="0" applyNumberFormat="1" applyFont="1"/>
    <xf numFmtId="168" fontId="0" fillId="0" borderId="0" xfId="0" applyNumberFormat="1"/>
    <xf numFmtId="3" fontId="2" fillId="8" borderId="12" xfId="0" applyNumberFormat="1" applyFont="1" applyFill="1" applyBorder="1"/>
    <xf numFmtId="6" fontId="0" fillId="0" borderId="0" xfId="0" applyNumberFormat="1"/>
    <xf numFmtId="3" fontId="0" fillId="8" borderId="12" xfId="0" applyNumberFormat="1" applyFill="1" applyBorder="1"/>
    <xf numFmtId="3" fontId="4" fillId="0" borderId="0" xfId="0" applyNumberFormat="1" applyFont="1" applyAlignment="1">
      <alignment horizontal="right" vertical="center" wrapText="1"/>
    </xf>
    <xf numFmtId="3" fontId="2" fillId="8" borderId="13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center"/>
    </xf>
    <xf numFmtId="3" fontId="2" fillId="8" borderId="15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0" xfId="0" applyNumberFormat="1"/>
    <xf numFmtId="0" fontId="4" fillId="2" borderId="12" xfId="5" applyFont="1" applyFill="1" applyBorder="1" applyAlignment="1" applyProtection="1">
      <alignment horizontal="left" vertical="center" wrapText="1"/>
    </xf>
    <xf numFmtId="1" fontId="4" fillId="2" borderId="12" xfId="5" applyNumberFormat="1" applyFont="1" applyFill="1" applyBorder="1" applyAlignment="1" applyProtection="1">
      <alignment horizontal="left" vertical="center" wrapText="1"/>
    </xf>
    <xf numFmtId="0" fontId="4" fillId="2" borderId="12" xfId="5" applyFont="1" applyFill="1" applyBorder="1" applyAlignment="1" applyProtection="1">
      <alignment horizontal="center" vertical="center" wrapText="1"/>
    </xf>
    <xf numFmtId="3" fontId="4" fillId="2" borderId="12" xfId="6" applyNumberFormat="1" applyFont="1" applyFill="1" applyBorder="1" applyAlignment="1" applyProtection="1">
      <alignment horizontal="center" vertical="center" wrapText="1"/>
      <protection locked="0"/>
    </xf>
    <xf numFmtId="3" fontId="4" fillId="2" borderId="11" xfId="0" applyNumberFormat="1" applyFont="1" applyFill="1" applyBorder="1" applyAlignment="1">
      <alignment vertical="center" wrapText="1"/>
    </xf>
    <xf numFmtId="49" fontId="14" fillId="2" borderId="12" xfId="7" applyFont="1" applyFill="1" applyBorder="1" applyAlignment="1" applyProtection="1">
      <alignment horizontal="center" vertical="center" wrapText="1"/>
      <protection locked="0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" fontId="4" fillId="2" borderId="18" xfId="0" applyNumberFormat="1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right" vertical="center" wrapText="1"/>
    </xf>
    <xf numFmtId="49" fontId="15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9" xfId="7" applyFont="1" applyFill="1" applyBorder="1" applyAlignment="1" applyProtection="1">
      <alignment horizontal="center" vertical="center" wrapText="1"/>
      <protection locked="0"/>
    </xf>
    <xf numFmtId="49" fontId="14" fillId="2" borderId="20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vertical="center" wrapText="1"/>
      <protection locked="0"/>
    </xf>
    <xf numFmtId="3" fontId="4" fillId="2" borderId="18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7" applyFont="1" applyFill="1" applyBorder="1" applyAlignment="1" applyProtection="1">
      <alignment horizontal="center" vertical="center" wrapText="1"/>
      <protection locked="0"/>
    </xf>
    <xf numFmtId="49" fontId="4" fillId="2" borderId="21" xfId="7" applyFont="1" applyFill="1" applyBorder="1" applyAlignment="1" applyProtection="1">
      <alignment horizontal="center" vertical="center" wrapText="1"/>
      <protection locked="0"/>
    </xf>
    <xf numFmtId="49" fontId="14" fillId="2" borderId="22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vertical="center" wrapText="1"/>
      <protection locked="0"/>
    </xf>
    <xf numFmtId="3" fontId="4" fillId="2" borderId="11" xfId="7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1" applyNumberFormat="1" applyFont="1" applyFill="1" applyBorder="1" applyAlignment="1">
      <alignment horizontal="left" vertical="center" wrapText="1"/>
    </xf>
    <xf numFmtId="49" fontId="4" fillId="2" borderId="17" xfId="7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horizontal="right"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168" fontId="4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lef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168" fontId="4" fillId="2" borderId="11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12" xfId="7" applyNumberFormat="1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>
      <alignment vertical="center" wrapText="1"/>
    </xf>
    <xf numFmtId="49" fontId="14" fillId="2" borderId="18" xfId="7" applyFont="1" applyFill="1" applyBorder="1" applyAlignment="1" applyProtection="1">
      <alignment horizontal="center" vertical="center" wrapText="1"/>
      <protection locked="0"/>
    </xf>
    <xf numFmtId="49" fontId="15" fillId="2" borderId="11" xfId="7" applyFont="1" applyFill="1" applyBorder="1" applyAlignment="1" applyProtection="1">
      <alignment horizontal="center" vertical="center" wrapText="1"/>
      <protection locked="0"/>
    </xf>
    <xf numFmtId="49" fontId="14" fillId="2" borderId="11" xfId="7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1" fontId="4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7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49" fontId="15" fillId="2" borderId="17" xfId="7" applyFont="1" applyFill="1" applyBorder="1" applyAlignment="1" applyProtection="1">
      <alignment horizontal="center" vertical="center" wrapText="1"/>
      <protection locked="0"/>
    </xf>
    <xf numFmtId="49" fontId="14" fillId="2" borderId="17" xfId="7" applyFont="1" applyFill="1" applyBorder="1" applyAlignment="1" applyProtection="1">
      <alignment horizontal="center" vertical="center" wrapText="1"/>
      <protection locked="0"/>
    </xf>
    <xf numFmtId="49" fontId="15" fillId="2" borderId="23" xfId="7" applyFont="1" applyFill="1" applyBorder="1" applyAlignment="1" applyProtection="1">
      <alignment horizontal="center" vertical="center" wrapText="1"/>
      <protection locked="0"/>
    </xf>
    <xf numFmtId="49" fontId="14" fillId="2" borderId="24" xfId="7" applyFont="1" applyFill="1" applyBorder="1" applyAlignment="1" applyProtection="1">
      <alignment horizontal="center" vertical="center" wrapText="1"/>
      <protection locked="0"/>
    </xf>
    <xf numFmtId="168" fontId="4" fillId="2" borderId="17" xfId="1" applyNumberFormat="1" applyFont="1" applyFill="1" applyBorder="1" applyAlignment="1" applyProtection="1">
      <alignment vertical="center" wrapText="1"/>
      <protection locked="0"/>
    </xf>
    <xf numFmtId="3" fontId="4" fillId="2" borderId="18" xfId="8" applyNumberFormat="1" applyFill="1" applyBorder="1" applyAlignment="1">
      <alignment horizontal="right" vertical="center"/>
    </xf>
    <xf numFmtId="3" fontId="4" fillId="2" borderId="11" xfId="8" applyNumberFormat="1" applyFill="1" applyBorder="1" applyAlignment="1">
      <alignment horizontal="right" vertical="center"/>
    </xf>
  </cellXfs>
  <cellStyles count="9">
    <cellStyle name="BodyStyle" xfId="7"/>
    <cellStyle name="Currency" xfId="6"/>
    <cellStyle name="HeaderStyle" xfId="5"/>
    <cellStyle name="Hipervínculo 2" xfId="4"/>
    <cellStyle name="Millares" xfId="1" builtinId="3"/>
    <cellStyle name="Normal" xfId="0" builtinId="0"/>
    <cellStyle name="Normal 3" xfId="3"/>
    <cellStyle name="Normal_Formato necesidades Ppto y CISE2006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955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ronica.lopez@cdm.gov.co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veronica.lopez@cdm.gov.co" TargetMode="External"/><Relationship Id="rId7" Type="http://schemas.openxmlformats.org/officeDocument/2006/relationships/hyperlink" Target="mailto:veronica.lopez@cdm.gov.co" TargetMode="External"/><Relationship Id="rId12" Type="http://schemas.openxmlformats.org/officeDocument/2006/relationships/hyperlink" Target="mailto:veronica.lopez@cdm.gov.co" TargetMode="External"/><Relationship Id="rId2" Type="http://schemas.openxmlformats.org/officeDocument/2006/relationships/hyperlink" Target="mailto:veronica.lopez@cdm.gov.co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www.cdm.gov.co/cgm/Paginaweb/SitePages/home.aspx" TargetMode="External"/><Relationship Id="rId6" Type="http://schemas.openxmlformats.org/officeDocument/2006/relationships/hyperlink" Target="mailto:veronica.lopez@cdm.gov.co" TargetMode="External"/><Relationship Id="rId11" Type="http://schemas.openxmlformats.org/officeDocument/2006/relationships/hyperlink" Target="mailto:veronica.lopez@cdm.gov.co" TargetMode="External"/><Relationship Id="rId5" Type="http://schemas.openxmlformats.org/officeDocument/2006/relationships/hyperlink" Target="mailto:veronica.lopez@cdm.gov.co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veronica.lopez@cdm.gov.co" TargetMode="External"/><Relationship Id="rId4" Type="http://schemas.openxmlformats.org/officeDocument/2006/relationships/hyperlink" Target="mailto:veronica.lopez@cdm.gov.co" TargetMode="External"/><Relationship Id="rId9" Type="http://schemas.openxmlformats.org/officeDocument/2006/relationships/hyperlink" Target="mailto:veronica.lopez@cdm.gov.co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2"/>
  <sheetViews>
    <sheetView showGridLines="0" tabSelected="1" zoomScale="80" zoomScaleNormal="80" workbookViewId="0">
      <selection activeCell="V63" sqref="V63"/>
    </sheetView>
  </sheetViews>
  <sheetFormatPr baseColWidth="10" defaultColWidth="9.140625" defaultRowHeight="15" x14ac:dyDescent="0.25"/>
  <cols>
    <col min="1" max="1" width="40" customWidth="1"/>
    <col min="2" max="2" width="33.5703125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54" customWidth="1"/>
    <col min="27" max="27" width="12.7109375" bestFit="1" customWidth="1"/>
  </cols>
  <sheetData>
    <row r="1" spans="1:25" s="7" customFormat="1" ht="39.75" customHeight="1" thickBot="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5"/>
      <c r="W1" s="6"/>
      <c r="Y1" s="8"/>
    </row>
    <row r="2" spans="1:25" s="7" customFormat="1" ht="30.75" customHeight="1" thickBot="1" x14ac:dyDescent="0.25">
      <c r="A2" s="1" t="s">
        <v>2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2"/>
      <c r="W2" s="13"/>
      <c r="Y2" s="8"/>
    </row>
    <row r="3" spans="1:25" s="7" customFormat="1" ht="15.75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Y3" s="8"/>
    </row>
    <row r="4" spans="1:25" s="7" customFormat="1" ht="28.5" customHeight="1" x14ac:dyDescent="0.2">
      <c r="A4" s="17" t="s">
        <v>3</v>
      </c>
      <c r="B4" s="18" t="s">
        <v>4</v>
      </c>
      <c r="C4" s="17" t="s">
        <v>5</v>
      </c>
      <c r="D4" s="19" t="s">
        <v>6</v>
      </c>
      <c r="E4" s="20" t="s">
        <v>7</v>
      </c>
      <c r="F4" s="20"/>
      <c r="G4" s="20"/>
      <c r="H4" s="20" t="s">
        <v>8</v>
      </c>
      <c r="I4" s="20"/>
      <c r="J4" s="20"/>
      <c r="K4" s="20"/>
      <c r="L4" s="21" t="s">
        <v>9</v>
      </c>
      <c r="M4" s="21"/>
      <c r="N4" s="21"/>
      <c r="O4" s="20" t="s">
        <v>10</v>
      </c>
      <c r="P4" s="20"/>
      <c r="Q4" s="20"/>
      <c r="R4" s="22" t="s">
        <v>11</v>
      </c>
      <c r="S4" s="22"/>
      <c r="T4" s="22"/>
      <c r="U4" s="22"/>
      <c r="V4" s="22"/>
      <c r="W4" s="22"/>
      <c r="Y4" s="8"/>
    </row>
    <row r="5" spans="1:25" s="33" customFormat="1" ht="45.75" customHeight="1" x14ac:dyDescent="0.2">
      <c r="A5" s="23" t="s">
        <v>12</v>
      </c>
      <c r="B5" s="24" t="s">
        <v>13</v>
      </c>
      <c r="C5" s="24" t="s">
        <v>14</v>
      </c>
      <c r="D5" s="25" t="s">
        <v>15</v>
      </c>
      <c r="E5" s="26">
        <v>32243625</v>
      </c>
      <c r="F5" s="26"/>
      <c r="G5" s="26"/>
      <c r="H5" s="27" t="s">
        <v>16</v>
      </c>
      <c r="I5" s="27"/>
      <c r="J5" s="27"/>
      <c r="K5" s="27"/>
      <c r="L5" s="28">
        <f>SUM(M8:M61)</f>
        <v>3138458057</v>
      </c>
      <c r="M5" s="28"/>
      <c r="N5" s="28"/>
      <c r="O5" s="29">
        <f>SUM(V8:V61)</f>
        <v>2949789771</v>
      </c>
      <c r="P5" s="29"/>
      <c r="Q5" s="29"/>
      <c r="R5" s="30" t="s">
        <v>17</v>
      </c>
      <c r="S5" s="30"/>
      <c r="T5" s="30"/>
      <c r="U5" s="30"/>
      <c r="V5" s="30"/>
      <c r="W5" s="30"/>
      <c r="X5" s="31"/>
      <c r="Y5" s="32"/>
    </row>
    <row r="6" spans="1:25" s="7" customFormat="1" ht="99" customHeight="1" x14ac:dyDescent="0.2">
      <c r="A6" s="34" t="s">
        <v>18</v>
      </c>
      <c r="B6" s="34" t="s">
        <v>19</v>
      </c>
      <c r="C6" s="35" t="s">
        <v>20</v>
      </c>
      <c r="D6" s="36"/>
      <c r="E6" s="36"/>
      <c r="F6" s="36"/>
      <c r="G6" s="36"/>
      <c r="H6" s="36"/>
      <c r="I6" s="36"/>
      <c r="J6" s="36"/>
      <c r="K6" s="37"/>
      <c r="L6" s="34" t="s">
        <v>21</v>
      </c>
      <c r="M6" s="38">
        <f>280*1423500</f>
        <v>398580000</v>
      </c>
      <c r="N6" s="39" t="s">
        <v>22</v>
      </c>
      <c r="O6" s="38">
        <f>M6*10%</f>
        <v>39858000</v>
      </c>
      <c r="P6" s="40" t="s">
        <v>23</v>
      </c>
      <c r="Q6" s="41">
        <v>45809</v>
      </c>
      <c r="R6" s="42">
        <f>IFERROR(((O5+W40+W48+W49+W50+W51+W15+W16+W47+W14+W20+W22+W58+W60+W43)/L5)*100, "0")</f>
        <v>95.955509052705494</v>
      </c>
      <c r="S6" s="42"/>
      <c r="T6" s="42"/>
      <c r="U6" s="42"/>
      <c r="V6" s="42"/>
      <c r="W6" s="42"/>
      <c r="Y6" s="8"/>
    </row>
    <row r="7" spans="1:25" s="52" customFormat="1" ht="115.5" customHeight="1" x14ac:dyDescent="0.25">
      <c r="A7" s="43" t="s">
        <v>24</v>
      </c>
      <c r="B7" s="44" t="s">
        <v>25</v>
      </c>
      <c r="C7" s="45" t="s">
        <v>26</v>
      </c>
      <c r="D7" s="46" t="s">
        <v>27</v>
      </c>
      <c r="E7" s="47" t="s">
        <v>28</v>
      </c>
      <c r="F7" s="48" t="s">
        <v>29</v>
      </c>
      <c r="G7" s="48" t="s">
        <v>30</v>
      </c>
      <c r="H7" s="48" t="s">
        <v>31</v>
      </c>
      <c r="I7" s="48" t="s">
        <v>32</v>
      </c>
      <c r="J7" s="48" t="s">
        <v>33</v>
      </c>
      <c r="K7" s="48" t="s">
        <v>34</v>
      </c>
      <c r="L7" s="48" t="s">
        <v>35</v>
      </c>
      <c r="M7" s="48" t="s">
        <v>36</v>
      </c>
      <c r="N7" s="48" t="s">
        <v>37</v>
      </c>
      <c r="O7" s="48" t="s">
        <v>38</v>
      </c>
      <c r="P7" s="48" t="s">
        <v>39</v>
      </c>
      <c r="Q7" s="48" t="s">
        <v>40</v>
      </c>
      <c r="R7" s="49" t="s">
        <v>41</v>
      </c>
      <c r="S7" s="49" t="s">
        <v>42</v>
      </c>
      <c r="T7" s="49" t="s">
        <v>43</v>
      </c>
      <c r="U7" s="50" t="s">
        <v>44</v>
      </c>
      <c r="V7" s="51" t="s">
        <v>45</v>
      </c>
      <c r="W7" s="51" t="s">
        <v>46</v>
      </c>
      <c r="Y7" s="53"/>
    </row>
    <row r="8" spans="1:25" ht="61.9" customHeight="1" x14ac:dyDescent="0.25">
      <c r="A8" s="121" t="s">
        <v>47</v>
      </c>
      <c r="B8" s="121" t="s">
        <v>48</v>
      </c>
      <c r="C8" s="121" t="s">
        <v>49</v>
      </c>
      <c r="D8" s="122">
        <v>212020200800</v>
      </c>
      <c r="E8" s="122" t="s">
        <v>50</v>
      </c>
      <c r="F8" s="123">
        <v>2</v>
      </c>
      <c r="G8" s="123">
        <v>2</v>
      </c>
      <c r="H8" s="123">
        <v>4</v>
      </c>
      <c r="I8" s="123">
        <v>1</v>
      </c>
      <c r="J8" s="123" t="s">
        <v>51</v>
      </c>
      <c r="K8" s="124">
        <v>0</v>
      </c>
      <c r="L8" s="125">
        <f>5257003*4</f>
        <v>21028012</v>
      </c>
      <c r="M8" s="74">
        <f>+L8</f>
        <v>21028012</v>
      </c>
      <c r="N8" s="73">
        <v>0</v>
      </c>
      <c r="O8" s="73">
        <v>0</v>
      </c>
      <c r="P8" s="65" t="s">
        <v>52</v>
      </c>
      <c r="Q8" s="65" t="s">
        <v>53</v>
      </c>
      <c r="R8" s="65" t="s">
        <v>54</v>
      </c>
      <c r="S8" s="65" t="s">
        <v>55</v>
      </c>
      <c r="T8" s="65" t="s">
        <v>56</v>
      </c>
      <c r="U8" s="126" t="s">
        <v>57</v>
      </c>
      <c r="V8" s="76">
        <v>21028012</v>
      </c>
      <c r="W8" s="77">
        <f t="shared" ref="W8:W13" si="0">L8-V8</f>
        <v>0</v>
      </c>
    </row>
    <row r="9" spans="1:25" s="55" customFormat="1" ht="76.150000000000006" customHeight="1" x14ac:dyDescent="0.25">
      <c r="A9" s="121" t="s">
        <v>47</v>
      </c>
      <c r="B9" s="121" t="s">
        <v>58</v>
      </c>
      <c r="C9" s="121" t="s">
        <v>59</v>
      </c>
      <c r="D9" s="122">
        <v>212020200800</v>
      </c>
      <c r="E9" s="122" t="s">
        <v>50</v>
      </c>
      <c r="F9" s="123">
        <v>3</v>
      </c>
      <c r="G9" s="123">
        <v>3</v>
      </c>
      <c r="H9" s="123">
        <v>10</v>
      </c>
      <c r="I9" s="123" t="s">
        <v>60</v>
      </c>
      <c r="J9" s="123" t="s">
        <v>51</v>
      </c>
      <c r="K9" s="124" t="s">
        <v>61</v>
      </c>
      <c r="L9" s="125">
        <f>247665012+10843493</f>
        <v>258508505</v>
      </c>
      <c r="M9" s="74">
        <f>L9</f>
        <v>258508505</v>
      </c>
      <c r="N9" s="73">
        <v>0</v>
      </c>
      <c r="O9" s="73">
        <v>0</v>
      </c>
      <c r="P9" s="65" t="s">
        <v>52</v>
      </c>
      <c r="Q9" s="65" t="s">
        <v>53</v>
      </c>
      <c r="R9" s="65" t="s">
        <v>54</v>
      </c>
      <c r="S9" s="65" t="s">
        <v>55</v>
      </c>
      <c r="T9" s="65" t="s">
        <v>56</v>
      </c>
      <c r="U9" s="126" t="s">
        <v>62</v>
      </c>
      <c r="V9" s="76">
        <v>258508505</v>
      </c>
      <c r="W9" s="77">
        <f>L9-V9</f>
        <v>0</v>
      </c>
      <c r="Y9" s="56"/>
    </row>
    <row r="10" spans="1:25" ht="76.150000000000006" customHeight="1" x14ac:dyDescent="0.25">
      <c r="A10" s="121" t="s">
        <v>47</v>
      </c>
      <c r="B10" s="121">
        <v>80111600</v>
      </c>
      <c r="C10" s="121" t="s">
        <v>63</v>
      </c>
      <c r="D10" s="122">
        <v>212020200800</v>
      </c>
      <c r="E10" s="122" t="s">
        <v>50</v>
      </c>
      <c r="F10" s="123">
        <v>6</v>
      </c>
      <c r="G10" s="123">
        <v>6</v>
      </c>
      <c r="H10" s="123">
        <v>4</v>
      </c>
      <c r="I10" s="123">
        <v>1</v>
      </c>
      <c r="J10" s="123" t="s">
        <v>51</v>
      </c>
      <c r="K10" s="124">
        <v>0</v>
      </c>
      <c r="L10" s="125">
        <v>21028012</v>
      </c>
      <c r="M10" s="74">
        <v>21028012</v>
      </c>
      <c r="N10" s="73">
        <v>0</v>
      </c>
      <c r="O10" s="73">
        <v>0</v>
      </c>
      <c r="P10" s="65" t="s">
        <v>52</v>
      </c>
      <c r="Q10" s="65" t="s">
        <v>53</v>
      </c>
      <c r="R10" s="65" t="s">
        <v>54</v>
      </c>
      <c r="S10" s="65" t="s">
        <v>55</v>
      </c>
      <c r="T10" s="65" t="s">
        <v>56</v>
      </c>
      <c r="U10" s="126" t="s">
        <v>64</v>
      </c>
      <c r="V10" s="76">
        <v>21028012</v>
      </c>
      <c r="W10" s="77">
        <f t="shared" si="0"/>
        <v>0</v>
      </c>
    </row>
    <row r="11" spans="1:25" ht="76.150000000000006" customHeight="1" x14ac:dyDescent="0.25">
      <c r="A11" s="121" t="s">
        <v>47</v>
      </c>
      <c r="B11" s="121" t="s">
        <v>48</v>
      </c>
      <c r="C11" s="121" t="s">
        <v>65</v>
      </c>
      <c r="D11" s="122">
        <v>212020200800</v>
      </c>
      <c r="E11" s="122" t="s">
        <v>50</v>
      </c>
      <c r="F11" s="123">
        <v>6</v>
      </c>
      <c r="G11" s="123">
        <v>6</v>
      </c>
      <c r="H11" s="123">
        <v>6</v>
      </c>
      <c r="I11" s="123">
        <v>1</v>
      </c>
      <c r="J11" s="123" t="s">
        <v>51</v>
      </c>
      <c r="K11" s="124">
        <v>0</v>
      </c>
      <c r="L11" s="125">
        <v>23308980</v>
      </c>
      <c r="M11" s="125">
        <v>23308980</v>
      </c>
      <c r="N11" s="73">
        <v>0</v>
      </c>
      <c r="O11" s="73">
        <v>0</v>
      </c>
      <c r="P11" s="65" t="s">
        <v>52</v>
      </c>
      <c r="Q11" s="65" t="s">
        <v>53</v>
      </c>
      <c r="R11" s="65" t="s">
        <v>54</v>
      </c>
      <c r="S11" s="65" t="s">
        <v>55</v>
      </c>
      <c r="T11" s="65" t="s">
        <v>56</v>
      </c>
      <c r="U11" s="126" t="s">
        <v>66</v>
      </c>
      <c r="V11" s="76">
        <v>23308980</v>
      </c>
      <c r="W11" s="77">
        <f t="shared" si="0"/>
        <v>0</v>
      </c>
    </row>
    <row r="12" spans="1:25" ht="37.15" customHeight="1" x14ac:dyDescent="0.25">
      <c r="A12" s="121" t="s">
        <v>67</v>
      </c>
      <c r="B12" s="121" t="s">
        <v>68</v>
      </c>
      <c r="C12" s="121" t="s">
        <v>69</v>
      </c>
      <c r="D12" s="122">
        <v>212020200800</v>
      </c>
      <c r="E12" s="122" t="s">
        <v>50</v>
      </c>
      <c r="F12" s="123">
        <v>2</v>
      </c>
      <c r="G12" s="123">
        <v>2</v>
      </c>
      <c r="H12" s="123">
        <v>4</v>
      </c>
      <c r="I12" s="123">
        <v>1</v>
      </c>
      <c r="J12" s="123" t="s">
        <v>51</v>
      </c>
      <c r="K12" s="123">
        <v>0</v>
      </c>
      <c r="L12" s="125">
        <f>5854390*4</f>
        <v>23417560</v>
      </c>
      <c r="M12" s="74">
        <f>+L12</f>
        <v>23417560</v>
      </c>
      <c r="N12" s="73">
        <v>0</v>
      </c>
      <c r="O12" s="73">
        <v>0</v>
      </c>
      <c r="P12" s="65" t="s">
        <v>52</v>
      </c>
      <c r="Q12" s="65" t="s">
        <v>53</v>
      </c>
      <c r="R12" s="65" t="s">
        <v>54</v>
      </c>
      <c r="S12" s="65" t="s">
        <v>55</v>
      </c>
      <c r="T12" s="65" t="s">
        <v>56</v>
      </c>
      <c r="U12" s="126" t="s">
        <v>70</v>
      </c>
      <c r="V12" s="76">
        <v>23417560</v>
      </c>
      <c r="W12" s="77">
        <f t="shared" si="0"/>
        <v>0</v>
      </c>
    </row>
    <row r="13" spans="1:25" ht="37.15" customHeight="1" x14ac:dyDescent="0.25">
      <c r="A13" s="121" t="s">
        <v>67</v>
      </c>
      <c r="B13" s="121">
        <v>80111600</v>
      </c>
      <c r="C13" s="121" t="s">
        <v>69</v>
      </c>
      <c r="D13" s="122">
        <v>212020200800</v>
      </c>
      <c r="E13" s="122" t="s">
        <v>50</v>
      </c>
      <c r="F13" s="123">
        <v>6</v>
      </c>
      <c r="G13" s="123">
        <v>6</v>
      </c>
      <c r="H13" s="123">
        <v>4</v>
      </c>
      <c r="I13" s="123">
        <v>1</v>
      </c>
      <c r="J13" s="123" t="s">
        <v>51</v>
      </c>
      <c r="K13" s="123">
        <v>0</v>
      </c>
      <c r="L13" s="125">
        <f>23417560+10928176</f>
        <v>34345736</v>
      </c>
      <c r="M13" s="74">
        <f>+L13</f>
        <v>34345736</v>
      </c>
      <c r="N13" s="73">
        <v>0</v>
      </c>
      <c r="O13" s="73">
        <v>0</v>
      </c>
      <c r="P13" s="65" t="s">
        <v>52</v>
      </c>
      <c r="Q13" s="65" t="s">
        <v>53</v>
      </c>
      <c r="R13" s="65" t="s">
        <v>54</v>
      </c>
      <c r="S13" s="65" t="s">
        <v>55</v>
      </c>
      <c r="T13" s="65" t="s">
        <v>56</v>
      </c>
      <c r="U13" s="126" t="s">
        <v>71</v>
      </c>
      <c r="V13" s="76">
        <v>34345736</v>
      </c>
      <c r="W13" s="77">
        <f t="shared" si="0"/>
        <v>0</v>
      </c>
    </row>
    <row r="14" spans="1:25" ht="48.6" customHeight="1" x14ac:dyDescent="0.25">
      <c r="A14" s="70" t="s">
        <v>72</v>
      </c>
      <c r="B14" s="71" t="s">
        <v>73</v>
      </c>
      <c r="C14" s="71" t="s">
        <v>74</v>
      </c>
      <c r="D14" s="122">
        <v>212020200800</v>
      </c>
      <c r="E14" s="70" t="s">
        <v>50</v>
      </c>
      <c r="F14" s="73">
        <v>8</v>
      </c>
      <c r="G14" s="73">
        <v>9</v>
      </c>
      <c r="H14" s="73">
        <v>1</v>
      </c>
      <c r="I14" s="73">
        <v>1</v>
      </c>
      <c r="J14" s="73" t="s">
        <v>51</v>
      </c>
      <c r="K14" s="73">
        <v>0</v>
      </c>
      <c r="L14" s="127">
        <v>7968240</v>
      </c>
      <c r="M14" s="74">
        <f>+L14</f>
        <v>7968240</v>
      </c>
      <c r="N14" s="73">
        <v>0</v>
      </c>
      <c r="O14" s="73">
        <v>0</v>
      </c>
      <c r="P14" s="75" t="s">
        <v>52</v>
      </c>
      <c r="Q14" s="75" t="s">
        <v>53</v>
      </c>
      <c r="R14" s="65" t="s">
        <v>54</v>
      </c>
      <c r="S14" s="65" t="s">
        <v>55</v>
      </c>
      <c r="T14" s="65" t="s">
        <v>56</v>
      </c>
      <c r="U14" s="126" t="s">
        <v>75</v>
      </c>
      <c r="V14" s="76">
        <v>7824250</v>
      </c>
      <c r="W14" s="77">
        <f>L14-V14</f>
        <v>143990</v>
      </c>
    </row>
    <row r="15" spans="1:25" ht="25.5" x14ac:dyDescent="0.25">
      <c r="A15" s="128" t="s">
        <v>72</v>
      </c>
      <c r="B15" s="129" t="s">
        <v>76</v>
      </c>
      <c r="C15" s="130" t="s">
        <v>77</v>
      </c>
      <c r="D15" s="131">
        <v>212020200800</v>
      </c>
      <c r="E15" s="128" t="s">
        <v>50</v>
      </c>
      <c r="F15" s="132">
        <v>3</v>
      </c>
      <c r="G15" s="132">
        <v>4</v>
      </c>
      <c r="H15" s="132">
        <v>2</v>
      </c>
      <c r="I15" s="132">
        <v>1</v>
      </c>
      <c r="J15" s="132" t="s">
        <v>51</v>
      </c>
      <c r="K15" s="132">
        <v>0</v>
      </c>
      <c r="L15" s="133">
        <v>10939510</v>
      </c>
      <c r="M15" s="154">
        <f>L15+L16</f>
        <v>15939510</v>
      </c>
      <c r="N15" s="132">
        <v>0</v>
      </c>
      <c r="O15" s="132">
        <v>0</v>
      </c>
      <c r="P15" s="134" t="s">
        <v>52</v>
      </c>
      <c r="Q15" s="135" t="s">
        <v>53</v>
      </c>
      <c r="R15" s="134" t="s">
        <v>54</v>
      </c>
      <c r="S15" s="134" t="s">
        <v>55</v>
      </c>
      <c r="T15" s="134" t="s">
        <v>56</v>
      </c>
      <c r="U15" s="136" t="s">
        <v>78</v>
      </c>
      <c r="V15" s="137">
        <v>10920000</v>
      </c>
      <c r="W15" s="138">
        <f t="shared" ref="W15:W56" si="1">L15-V15</f>
        <v>19510</v>
      </c>
    </row>
    <row r="16" spans="1:25" s="57" customFormat="1" ht="53.45" customHeight="1" x14ac:dyDescent="0.25">
      <c r="A16" s="139" t="s">
        <v>72</v>
      </c>
      <c r="B16" s="140" t="s">
        <v>76</v>
      </c>
      <c r="C16" s="141"/>
      <c r="D16" s="142">
        <v>212020200902</v>
      </c>
      <c r="E16" s="143" t="s">
        <v>79</v>
      </c>
      <c r="F16" s="144">
        <v>3</v>
      </c>
      <c r="G16" s="144">
        <v>4</v>
      </c>
      <c r="H16" s="144">
        <v>2</v>
      </c>
      <c r="I16" s="144">
        <v>1</v>
      </c>
      <c r="J16" s="144" t="s">
        <v>51</v>
      </c>
      <c r="K16" s="144">
        <v>0</v>
      </c>
      <c r="L16" s="145">
        <v>5000000</v>
      </c>
      <c r="M16" s="158"/>
      <c r="N16" s="146">
        <v>0</v>
      </c>
      <c r="O16" s="146">
        <v>0</v>
      </c>
      <c r="P16" s="147" t="s">
        <v>52</v>
      </c>
      <c r="Q16" s="148" t="s">
        <v>53</v>
      </c>
      <c r="R16" s="147" t="s">
        <v>54</v>
      </c>
      <c r="S16" s="147" t="s">
        <v>55</v>
      </c>
      <c r="T16" s="147" t="s">
        <v>56</v>
      </c>
      <c r="U16" s="149"/>
      <c r="V16" s="150">
        <v>4680000</v>
      </c>
      <c r="W16" s="151">
        <f t="shared" si="1"/>
        <v>320000</v>
      </c>
      <c r="Y16" s="54"/>
    </row>
    <row r="17" spans="1:25" ht="53.45" customHeight="1" x14ac:dyDescent="0.25">
      <c r="A17" s="70" t="s">
        <v>72</v>
      </c>
      <c r="B17" s="71">
        <v>80101505</v>
      </c>
      <c r="C17" s="71" t="s">
        <v>80</v>
      </c>
      <c r="D17" s="152">
        <v>212020200800</v>
      </c>
      <c r="E17" s="70" t="s">
        <v>50</v>
      </c>
      <c r="F17" s="73">
        <v>6</v>
      </c>
      <c r="G17" s="73">
        <v>7</v>
      </c>
      <c r="H17" s="73" t="s">
        <v>60</v>
      </c>
      <c r="I17" s="73" t="s">
        <v>60</v>
      </c>
      <c r="J17" s="73" t="s">
        <v>51</v>
      </c>
      <c r="K17" s="73">
        <v>0</v>
      </c>
      <c r="L17" s="127">
        <v>9446944</v>
      </c>
      <c r="M17" s="74">
        <f t="shared" ref="M17:M20" si="2">+L17</f>
        <v>9446944</v>
      </c>
      <c r="N17" s="73">
        <v>0</v>
      </c>
      <c r="O17" s="73">
        <v>0</v>
      </c>
      <c r="P17" s="65" t="s">
        <v>52</v>
      </c>
      <c r="Q17" s="65" t="s">
        <v>53</v>
      </c>
      <c r="R17" s="153" t="s">
        <v>54</v>
      </c>
      <c r="S17" s="153" t="s">
        <v>55</v>
      </c>
      <c r="T17" s="153" t="s">
        <v>56</v>
      </c>
      <c r="U17" s="126" t="s">
        <v>81</v>
      </c>
      <c r="V17" s="76">
        <v>9446944</v>
      </c>
      <c r="W17" s="77">
        <f t="shared" si="1"/>
        <v>0</v>
      </c>
    </row>
    <row r="18" spans="1:25" ht="66" customHeight="1" x14ac:dyDescent="0.25">
      <c r="A18" s="128" t="s">
        <v>82</v>
      </c>
      <c r="B18" s="129" t="s">
        <v>83</v>
      </c>
      <c r="C18" s="130" t="s">
        <v>84</v>
      </c>
      <c r="D18" s="129" t="s">
        <v>85</v>
      </c>
      <c r="E18" s="128" t="s">
        <v>50</v>
      </c>
      <c r="F18" s="132">
        <v>1</v>
      </c>
      <c r="G18" s="132">
        <v>1</v>
      </c>
      <c r="H18" s="132">
        <v>11</v>
      </c>
      <c r="I18" s="132">
        <v>1</v>
      </c>
      <c r="J18" s="132" t="s">
        <v>51</v>
      </c>
      <c r="K18" s="132">
        <v>0</v>
      </c>
      <c r="L18" s="133">
        <v>137817645</v>
      </c>
      <c r="M18" s="154">
        <f>L18+L19</f>
        <v>202673007</v>
      </c>
      <c r="N18" s="132">
        <v>0</v>
      </c>
      <c r="O18" s="132">
        <v>0</v>
      </c>
      <c r="P18" s="65" t="s">
        <v>52</v>
      </c>
      <c r="Q18" s="65" t="s">
        <v>53</v>
      </c>
      <c r="R18" s="65" t="s">
        <v>54</v>
      </c>
      <c r="S18" s="65" t="s">
        <v>55</v>
      </c>
      <c r="T18" s="65" t="s">
        <v>56</v>
      </c>
      <c r="U18" s="155" t="s">
        <v>86</v>
      </c>
      <c r="V18" s="156">
        <v>137817645</v>
      </c>
      <c r="W18" s="138">
        <f t="shared" si="1"/>
        <v>0</v>
      </c>
    </row>
    <row r="19" spans="1:25" ht="66" customHeight="1" x14ac:dyDescent="0.25">
      <c r="A19" s="143" t="s">
        <v>82</v>
      </c>
      <c r="B19" s="157" t="s">
        <v>83</v>
      </c>
      <c r="C19" s="141"/>
      <c r="D19" s="157" t="s">
        <v>85</v>
      </c>
      <c r="E19" s="143" t="s">
        <v>50</v>
      </c>
      <c r="F19" s="146">
        <v>1</v>
      </c>
      <c r="G19" s="146">
        <v>1</v>
      </c>
      <c r="H19" s="146">
        <v>11</v>
      </c>
      <c r="I19" s="146">
        <v>1</v>
      </c>
      <c r="J19" s="146" t="s">
        <v>51</v>
      </c>
      <c r="K19" s="146">
        <v>0</v>
      </c>
      <c r="L19" s="145">
        <v>64855362</v>
      </c>
      <c r="M19" s="158"/>
      <c r="N19" s="146">
        <v>0</v>
      </c>
      <c r="O19" s="146">
        <v>0</v>
      </c>
      <c r="P19" s="147" t="s">
        <v>52</v>
      </c>
      <c r="Q19" s="147" t="s">
        <v>53</v>
      </c>
      <c r="R19" s="65" t="s">
        <v>54</v>
      </c>
      <c r="S19" s="65" t="s">
        <v>55</v>
      </c>
      <c r="T19" s="65" t="s">
        <v>56</v>
      </c>
      <c r="U19" s="159" t="s">
        <v>87</v>
      </c>
      <c r="V19" s="160">
        <v>64855362</v>
      </c>
      <c r="W19" s="151">
        <f t="shared" si="1"/>
        <v>0</v>
      </c>
    </row>
    <row r="20" spans="1:25" ht="45.6" customHeight="1" x14ac:dyDescent="0.25">
      <c r="A20" s="70" t="s">
        <v>82</v>
      </c>
      <c r="B20" s="71" t="s">
        <v>88</v>
      </c>
      <c r="C20" s="71" t="s">
        <v>89</v>
      </c>
      <c r="D20" s="72">
        <v>212020100400</v>
      </c>
      <c r="E20" s="70" t="s">
        <v>90</v>
      </c>
      <c r="F20" s="73">
        <v>5</v>
      </c>
      <c r="G20" s="73">
        <v>6</v>
      </c>
      <c r="H20" s="73">
        <v>1</v>
      </c>
      <c r="I20" s="73">
        <v>1</v>
      </c>
      <c r="J20" s="73" t="s">
        <v>91</v>
      </c>
      <c r="K20" s="73">
        <v>0</v>
      </c>
      <c r="L20" s="127">
        <v>5800544</v>
      </c>
      <c r="M20" s="74">
        <f t="shared" si="2"/>
        <v>5800544</v>
      </c>
      <c r="N20" s="73">
        <v>0</v>
      </c>
      <c r="O20" s="73">
        <v>0</v>
      </c>
      <c r="P20" s="65" t="s">
        <v>52</v>
      </c>
      <c r="Q20" s="65" t="s">
        <v>53</v>
      </c>
      <c r="R20" s="65" t="s">
        <v>54</v>
      </c>
      <c r="S20" s="65" t="s">
        <v>55</v>
      </c>
      <c r="T20" s="65" t="s">
        <v>56</v>
      </c>
      <c r="U20" s="126" t="s">
        <v>92</v>
      </c>
      <c r="V20" s="76">
        <v>3309843</v>
      </c>
      <c r="W20" s="77">
        <f>L20-V20</f>
        <v>2490701</v>
      </c>
    </row>
    <row r="21" spans="1:25" ht="60.75" customHeight="1" x14ac:dyDescent="0.25">
      <c r="A21" s="70" t="s">
        <v>82</v>
      </c>
      <c r="B21" s="71" t="s">
        <v>93</v>
      </c>
      <c r="C21" s="71" t="s">
        <v>94</v>
      </c>
      <c r="D21" s="71" t="s">
        <v>85</v>
      </c>
      <c r="E21" s="70" t="s">
        <v>50</v>
      </c>
      <c r="F21" s="73">
        <v>2</v>
      </c>
      <c r="G21" s="73">
        <v>2</v>
      </c>
      <c r="H21" s="73">
        <v>1</v>
      </c>
      <c r="I21" s="73">
        <v>1</v>
      </c>
      <c r="J21" s="73" t="s">
        <v>51</v>
      </c>
      <c r="K21" s="73">
        <v>0</v>
      </c>
      <c r="L21" s="145">
        <v>5854390</v>
      </c>
      <c r="M21" s="74">
        <f>L21</f>
        <v>5854390</v>
      </c>
      <c r="N21" s="73">
        <v>0</v>
      </c>
      <c r="O21" s="73">
        <v>0</v>
      </c>
      <c r="P21" s="65" t="s">
        <v>52</v>
      </c>
      <c r="Q21" s="65" t="s">
        <v>53</v>
      </c>
      <c r="R21" s="65" t="s">
        <v>54</v>
      </c>
      <c r="S21" s="65" t="s">
        <v>55</v>
      </c>
      <c r="T21" s="65" t="s">
        <v>56</v>
      </c>
      <c r="U21" s="126" t="s">
        <v>95</v>
      </c>
      <c r="V21" s="76">
        <v>5854390</v>
      </c>
      <c r="W21" s="77">
        <f>L21-V21</f>
        <v>0</v>
      </c>
    </row>
    <row r="22" spans="1:25" ht="89.25" customHeight="1" x14ac:dyDescent="0.25">
      <c r="A22" s="70" t="s">
        <v>82</v>
      </c>
      <c r="B22" s="71">
        <v>43201803</v>
      </c>
      <c r="C22" s="71" t="s">
        <v>96</v>
      </c>
      <c r="D22" s="72">
        <v>212020100400</v>
      </c>
      <c r="E22" s="70" t="s">
        <v>90</v>
      </c>
      <c r="F22" s="73">
        <v>6</v>
      </c>
      <c r="G22" s="73">
        <v>7</v>
      </c>
      <c r="H22" s="73">
        <v>1</v>
      </c>
      <c r="I22" s="73">
        <v>1</v>
      </c>
      <c r="J22" s="73" t="s">
        <v>91</v>
      </c>
      <c r="K22" s="73">
        <v>0</v>
      </c>
      <c r="L22" s="145">
        <v>8000000</v>
      </c>
      <c r="M22" s="74">
        <v>8000000</v>
      </c>
      <c r="N22" s="73">
        <v>0</v>
      </c>
      <c r="O22" s="73">
        <v>0</v>
      </c>
      <c r="P22" s="65" t="s">
        <v>52</v>
      </c>
      <c r="Q22" s="65" t="s">
        <v>53</v>
      </c>
      <c r="R22" s="65" t="s">
        <v>54</v>
      </c>
      <c r="S22" s="65" t="s">
        <v>55</v>
      </c>
      <c r="T22" s="65" t="s">
        <v>56</v>
      </c>
      <c r="U22" s="126" t="s">
        <v>97</v>
      </c>
      <c r="V22" s="76">
        <v>5854552</v>
      </c>
      <c r="W22" s="161">
        <f>L22-V22</f>
        <v>2145448</v>
      </c>
    </row>
    <row r="23" spans="1:25" ht="88.5" customHeight="1" x14ac:dyDescent="0.25">
      <c r="A23" s="128" t="s">
        <v>98</v>
      </c>
      <c r="B23" s="129">
        <v>80111600</v>
      </c>
      <c r="C23" s="130" t="s">
        <v>99</v>
      </c>
      <c r="D23" s="131">
        <v>212020200800</v>
      </c>
      <c r="E23" s="128" t="s">
        <v>100</v>
      </c>
      <c r="F23" s="132">
        <v>1</v>
      </c>
      <c r="G23" s="132">
        <v>1</v>
      </c>
      <c r="H23" s="132">
        <v>4</v>
      </c>
      <c r="I23" s="132">
        <v>1</v>
      </c>
      <c r="J23" s="132" t="s">
        <v>51</v>
      </c>
      <c r="K23" s="132">
        <v>0</v>
      </c>
      <c r="L23" s="162">
        <f t="shared" ref="L23:L27" si="3">5257003*4</f>
        <v>21028012</v>
      </c>
      <c r="M23" s="162">
        <f t="shared" ref="M23:M43" si="4">+L23</f>
        <v>21028012</v>
      </c>
      <c r="N23" s="132">
        <v>0</v>
      </c>
      <c r="O23" s="132">
        <v>0</v>
      </c>
      <c r="P23" s="65" t="s">
        <v>52</v>
      </c>
      <c r="Q23" s="65" t="s">
        <v>53</v>
      </c>
      <c r="R23" s="65" t="s">
        <v>54</v>
      </c>
      <c r="S23" s="65" t="s">
        <v>55</v>
      </c>
      <c r="T23" s="65" t="s">
        <v>56</v>
      </c>
      <c r="U23" s="163" t="s">
        <v>101</v>
      </c>
      <c r="V23" s="156">
        <v>21028012</v>
      </c>
      <c r="W23" s="138">
        <f t="shared" si="1"/>
        <v>0</v>
      </c>
    </row>
    <row r="24" spans="1:25" ht="53.25" customHeight="1" x14ac:dyDescent="0.25">
      <c r="A24" s="139" t="s">
        <v>98</v>
      </c>
      <c r="B24" s="140">
        <v>80111600</v>
      </c>
      <c r="C24" s="141"/>
      <c r="D24" s="142">
        <v>212020200800</v>
      </c>
      <c r="E24" s="143" t="s">
        <v>100</v>
      </c>
      <c r="F24" s="146">
        <v>6</v>
      </c>
      <c r="G24" s="146">
        <v>6</v>
      </c>
      <c r="H24" s="146">
        <v>2</v>
      </c>
      <c r="I24" s="146">
        <v>1</v>
      </c>
      <c r="J24" s="146" t="s">
        <v>51</v>
      </c>
      <c r="K24" s="146">
        <v>0</v>
      </c>
      <c r="L24" s="125">
        <v>10514006</v>
      </c>
      <c r="M24" s="125">
        <v>10514006</v>
      </c>
      <c r="N24" s="144">
        <v>0</v>
      </c>
      <c r="O24" s="144">
        <v>0</v>
      </c>
      <c r="P24" s="164" t="s">
        <v>52</v>
      </c>
      <c r="Q24" s="164" t="s">
        <v>53</v>
      </c>
      <c r="R24" s="164" t="s">
        <v>54</v>
      </c>
      <c r="S24" s="164" t="s">
        <v>55</v>
      </c>
      <c r="T24" s="164" t="s">
        <v>56</v>
      </c>
      <c r="U24" s="165"/>
      <c r="V24" s="160">
        <v>10514006</v>
      </c>
      <c r="W24" s="151">
        <f t="shared" si="1"/>
        <v>0</v>
      </c>
    </row>
    <row r="25" spans="1:25" s="58" customFormat="1" ht="53.25" customHeight="1" x14ac:dyDescent="0.25">
      <c r="A25" s="60" t="s">
        <v>98</v>
      </c>
      <c r="B25" s="61">
        <v>80111600</v>
      </c>
      <c r="C25" s="61" t="s">
        <v>102</v>
      </c>
      <c r="D25" s="62">
        <v>212020200800</v>
      </c>
      <c r="E25" s="60" t="s">
        <v>100</v>
      </c>
      <c r="F25" s="63">
        <v>8</v>
      </c>
      <c r="G25" s="63">
        <v>8</v>
      </c>
      <c r="H25" s="63">
        <v>3</v>
      </c>
      <c r="I25" s="63">
        <v>1</v>
      </c>
      <c r="J25" s="63" t="s">
        <v>51</v>
      </c>
      <c r="K25" s="63">
        <v>0</v>
      </c>
      <c r="L25" s="64">
        <v>11654490</v>
      </c>
      <c r="M25" s="64">
        <f>+L25</f>
        <v>11654490</v>
      </c>
      <c r="N25" s="63">
        <v>0</v>
      </c>
      <c r="O25" s="63">
        <v>0</v>
      </c>
      <c r="P25" s="65" t="s">
        <v>52</v>
      </c>
      <c r="Q25" s="65" t="s">
        <v>53</v>
      </c>
      <c r="R25" s="65" t="s">
        <v>54</v>
      </c>
      <c r="S25" s="65" t="s">
        <v>55</v>
      </c>
      <c r="T25" s="65" t="s">
        <v>56</v>
      </c>
      <c r="U25" s="66" t="s">
        <v>103</v>
      </c>
      <c r="V25" s="67">
        <v>11654490</v>
      </c>
      <c r="W25" s="68">
        <f>+L25-V25</f>
        <v>0</v>
      </c>
      <c r="Y25" s="59"/>
    </row>
    <row r="26" spans="1:25" s="58" customFormat="1" ht="53.25" customHeight="1" x14ac:dyDescent="0.25">
      <c r="A26" s="60" t="s">
        <v>98</v>
      </c>
      <c r="B26" s="61">
        <v>84131601</v>
      </c>
      <c r="C26" s="61" t="s">
        <v>104</v>
      </c>
      <c r="D26" s="62">
        <v>21202020070103</v>
      </c>
      <c r="E26" s="60" t="s">
        <v>105</v>
      </c>
      <c r="F26" s="63">
        <v>10</v>
      </c>
      <c r="G26" s="63">
        <v>11</v>
      </c>
      <c r="H26" s="63">
        <v>1</v>
      </c>
      <c r="I26" s="63">
        <v>1</v>
      </c>
      <c r="J26" s="63" t="s">
        <v>51</v>
      </c>
      <c r="K26" s="63">
        <v>0</v>
      </c>
      <c r="L26" s="64">
        <v>100472572</v>
      </c>
      <c r="M26" s="64">
        <f>+L26</f>
        <v>100472572</v>
      </c>
      <c r="N26" s="63">
        <v>0</v>
      </c>
      <c r="O26" s="63">
        <v>0</v>
      </c>
      <c r="P26" s="65" t="s">
        <v>52</v>
      </c>
      <c r="Q26" s="65" t="s">
        <v>53</v>
      </c>
      <c r="R26" s="65" t="s">
        <v>54</v>
      </c>
      <c r="S26" s="65" t="s">
        <v>55</v>
      </c>
      <c r="T26" s="65" t="s">
        <v>56</v>
      </c>
      <c r="U26" s="66"/>
      <c r="V26" s="67"/>
      <c r="W26" s="68">
        <f>+L26-V26</f>
        <v>100472572</v>
      </c>
      <c r="Y26" s="59"/>
    </row>
    <row r="27" spans="1:25" ht="87.75" customHeight="1" x14ac:dyDescent="0.25">
      <c r="A27" s="70" t="s">
        <v>98</v>
      </c>
      <c r="B27" s="71">
        <v>80111600</v>
      </c>
      <c r="C27" s="71" t="s">
        <v>106</v>
      </c>
      <c r="D27" s="72">
        <v>212020200800</v>
      </c>
      <c r="E27" s="70" t="s">
        <v>100</v>
      </c>
      <c r="F27" s="73">
        <v>1</v>
      </c>
      <c r="G27" s="73">
        <v>1</v>
      </c>
      <c r="H27" s="73">
        <v>4</v>
      </c>
      <c r="I27" s="73">
        <v>1</v>
      </c>
      <c r="J27" s="73" t="s">
        <v>51</v>
      </c>
      <c r="K27" s="73">
        <v>0</v>
      </c>
      <c r="L27" s="125">
        <f t="shared" si="3"/>
        <v>21028012</v>
      </c>
      <c r="M27" s="74">
        <f t="shared" ref="M27:M34" si="5">+L27</f>
        <v>21028012</v>
      </c>
      <c r="N27" s="73">
        <v>0</v>
      </c>
      <c r="O27" s="73">
        <v>0</v>
      </c>
      <c r="P27" s="65" t="s">
        <v>52</v>
      </c>
      <c r="Q27" s="65" t="s">
        <v>53</v>
      </c>
      <c r="R27" s="65" t="s">
        <v>54</v>
      </c>
      <c r="S27" s="65" t="s">
        <v>55</v>
      </c>
      <c r="T27" s="65" t="s">
        <v>56</v>
      </c>
      <c r="U27" s="126" t="s">
        <v>107</v>
      </c>
      <c r="V27" s="76">
        <v>21028012</v>
      </c>
      <c r="W27" s="77">
        <f t="shared" ref="W27:W31" si="6">L27-V27</f>
        <v>0</v>
      </c>
    </row>
    <row r="28" spans="1:25" ht="80.25" customHeight="1" x14ac:dyDescent="0.25">
      <c r="A28" s="70" t="s">
        <v>98</v>
      </c>
      <c r="B28" s="71">
        <v>80111600</v>
      </c>
      <c r="C28" s="71" t="s">
        <v>108</v>
      </c>
      <c r="D28" s="72">
        <v>212020200800</v>
      </c>
      <c r="E28" s="70" t="s">
        <v>100</v>
      </c>
      <c r="F28" s="73">
        <v>1</v>
      </c>
      <c r="G28" s="73">
        <v>1</v>
      </c>
      <c r="H28" s="73">
        <v>4</v>
      </c>
      <c r="I28" s="73">
        <v>1</v>
      </c>
      <c r="J28" s="73" t="s">
        <v>51</v>
      </c>
      <c r="K28" s="73">
        <v>0</v>
      </c>
      <c r="L28" s="125">
        <f>5854390*4</f>
        <v>23417560</v>
      </c>
      <c r="M28" s="74">
        <f t="shared" si="5"/>
        <v>23417560</v>
      </c>
      <c r="N28" s="73">
        <v>0</v>
      </c>
      <c r="O28" s="73">
        <v>0</v>
      </c>
      <c r="P28" s="65" t="s">
        <v>52</v>
      </c>
      <c r="Q28" s="65" t="s">
        <v>53</v>
      </c>
      <c r="R28" s="65" t="s">
        <v>54</v>
      </c>
      <c r="S28" s="65" t="s">
        <v>55</v>
      </c>
      <c r="T28" s="65" t="s">
        <v>56</v>
      </c>
      <c r="U28" s="126" t="s">
        <v>109</v>
      </c>
      <c r="V28" s="76">
        <v>23417560</v>
      </c>
      <c r="W28" s="77">
        <f t="shared" si="6"/>
        <v>0</v>
      </c>
    </row>
    <row r="29" spans="1:25" s="55" customFormat="1" ht="80.25" customHeight="1" x14ac:dyDescent="0.25">
      <c r="A29" s="70" t="s">
        <v>98</v>
      </c>
      <c r="B29" s="71">
        <v>80111600</v>
      </c>
      <c r="C29" s="71" t="s">
        <v>108</v>
      </c>
      <c r="D29" s="72">
        <v>212020200800</v>
      </c>
      <c r="E29" s="70" t="s">
        <v>100</v>
      </c>
      <c r="F29" s="73">
        <v>6</v>
      </c>
      <c r="G29" s="73">
        <v>7</v>
      </c>
      <c r="H29" s="73">
        <v>5</v>
      </c>
      <c r="I29" s="73">
        <v>1</v>
      </c>
      <c r="J29" s="73" t="s">
        <v>51</v>
      </c>
      <c r="K29" s="73">
        <v>0</v>
      </c>
      <c r="L29" s="125">
        <v>29271950</v>
      </c>
      <c r="M29" s="74">
        <f t="shared" si="5"/>
        <v>29271950</v>
      </c>
      <c r="N29" s="73">
        <v>0</v>
      </c>
      <c r="O29" s="73">
        <v>0</v>
      </c>
      <c r="P29" s="65" t="s">
        <v>52</v>
      </c>
      <c r="Q29" s="65" t="s">
        <v>110</v>
      </c>
      <c r="R29" s="65" t="s">
        <v>54</v>
      </c>
      <c r="S29" s="65" t="s">
        <v>111</v>
      </c>
      <c r="T29" s="65" t="s">
        <v>56</v>
      </c>
      <c r="U29" s="126" t="s">
        <v>112</v>
      </c>
      <c r="V29" s="76">
        <v>29271950</v>
      </c>
      <c r="W29" s="77">
        <f t="shared" si="6"/>
        <v>0</v>
      </c>
      <c r="Y29" s="56"/>
    </row>
    <row r="30" spans="1:25" ht="49.9" customHeight="1" x14ac:dyDescent="0.25">
      <c r="A30" s="70" t="s">
        <v>113</v>
      </c>
      <c r="B30" s="71">
        <v>80111504</v>
      </c>
      <c r="C30" s="71" t="s">
        <v>114</v>
      </c>
      <c r="D30" s="72">
        <v>212020200800</v>
      </c>
      <c r="E30" s="70" t="s">
        <v>100</v>
      </c>
      <c r="F30" s="73">
        <v>3</v>
      </c>
      <c r="G30" s="73">
        <v>3</v>
      </c>
      <c r="H30" s="73">
        <v>9</v>
      </c>
      <c r="I30" s="73">
        <v>1</v>
      </c>
      <c r="J30" s="73" t="s">
        <v>51</v>
      </c>
      <c r="K30" s="73">
        <v>0</v>
      </c>
      <c r="L30" s="74">
        <f>70000000+30000000</f>
        <v>100000000</v>
      </c>
      <c r="M30" s="74">
        <f t="shared" si="5"/>
        <v>100000000</v>
      </c>
      <c r="N30" s="73">
        <v>0</v>
      </c>
      <c r="O30" s="73">
        <v>0</v>
      </c>
      <c r="P30" s="65" t="s">
        <v>52</v>
      </c>
      <c r="Q30" s="65" t="s">
        <v>53</v>
      </c>
      <c r="R30" s="65" t="s">
        <v>54</v>
      </c>
      <c r="S30" s="65" t="s">
        <v>55</v>
      </c>
      <c r="T30" s="65" t="s">
        <v>56</v>
      </c>
      <c r="U30" s="126" t="s">
        <v>115</v>
      </c>
      <c r="V30" s="76">
        <v>100000000</v>
      </c>
      <c r="W30" s="77">
        <f t="shared" si="6"/>
        <v>0</v>
      </c>
    </row>
    <row r="31" spans="1:25" s="55" customFormat="1" ht="49.9" customHeight="1" x14ac:dyDescent="0.25">
      <c r="A31" s="70" t="s">
        <v>113</v>
      </c>
      <c r="B31" s="71">
        <v>86111604</v>
      </c>
      <c r="C31" s="71" t="s">
        <v>116</v>
      </c>
      <c r="D31" s="72">
        <v>212020200800</v>
      </c>
      <c r="E31" s="70" t="s">
        <v>100</v>
      </c>
      <c r="F31" s="73">
        <v>6</v>
      </c>
      <c r="G31" s="73">
        <v>7</v>
      </c>
      <c r="H31" s="73">
        <v>5</v>
      </c>
      <c r="I31" s="73">
        <v>1</v>
      </c>
      <c r="J31" s="73" t="s">
        <v>51</v>
      </c>
      <c r="K31" s="73">
        <v>0</v>
      </c>
      <c r="L31" s="74">
        <v>150000000</v>
      </c>
      <c r="M31" s="74">
        <f t="shared" si="5"/>
        <v>150000000</v>
      </c>
      <c r="N31" s="73">
        <v>0</v>
      </c>
      <c r="O31" s="73">
        <v>0</v>
      </c>
      <c r="P31" s="65" t="s">
        <v>52</v>
      </c>
      <c r="Q31" s="65" t="s">
        <v>110</v>
      </c>
      <c r="R31" s="65" t="s">
        <v>54</v>
      </c>
      <c r="S31" s="65" t="s">
        <v>111</v>
      </c>
      <c r="T31" s="65" t="s">
        <v>56</v>
      </c>
      <c r="U31" s="126" t="s">
        <v>117</v>
      </c>
      <c r="V31" s="76">
        <v>150000000</v>
      </c>
      <c r="W31" s="77">
        <f t="shared" si="6"/>
        <v>0</v>
      </c>
      <c r="Y31" s="56"/>
    </row>
    <row r="32" spans="1:25" s="69" customFormat="1" ht="63.6" customHeight="1" x14ac:dyDescent="0.25">
      <c r="A32" s="70" t="s">
        <v>118</v>
      </c>
      <c r="B32" s="71">
        <v>80161500</v>
      </c>
      <c r="C32" s="71" t="s">
        <v>119</v>
      </c>
      <c r="D32" s="72">
        <v>212020200800</v>
      </c>
      <c r="E32" s="70" t="s">
        <v>50</v>
      </c>
      <c r="F32" s="73">
        <v>4</v>
      </c>
      <c r="G32" s="73">
        <v>4</v>
      </c>
      <c r="H32" s="73">
        <v>4</v>
      </c>
      <c r="I32" s="73">
        <v>1</v>
      </c>
      <c r="J32" s="73" t="s">
        <v>51</v>
      </c>
      <c r="K32" s="73">
        <v>0</v>
      </c>
      <c r="L32" s="74">
        <v>74404923</v>
      </c>
      <c r="M32" s="74">
        <f t="shared" si="5"/>
        <v>74404923</v>
      </c>
      <c r="N32" s="73">
        <v>0</v>
      </c>
      <c r="O32" s="73">
        <v>0</v>
      </c>
      <c r="P32" s="65" t="s">
        <v>52</v>
      </c>
      <c r="Q32" s="65" t="s">
        <v>53</v>
      </c>
      <c r="R32" s="65" t="s">
        <v>54</v>
      </c>
      <c r="S32" s="65" t="s">
        <v>55</v>
      </c>
      <c r="T32" s="65" t="s">
        <v>56</v>
      </c>
      <c r="U32" s="126" t="s">
        <v>120</v>
      </c>
      <c r="V32" s="76">
        <v>74404923</v>
      </c>
      <c r="W32" s="77">
        <f t="shared" si="1"/>
        <v>0</v>
      </c>
      <c r="Y32" s="54"/>
    </row>
    <row r="33" spans="1:25" ht="36.6" customHeight="1" x14ac:dyDescent="0.25">
      <c r="A33" s="70" t="s">
        <v>118</v>
      </c>
      <c r="B33" s="71">
        <v>80111600</v>
      </c>
      <c r="C33" s="71" t="s">
        <v>121</v>
      </c>
      <c r="D33" s="72">
        <v>212020200800</v>
      </c>
      <c r="E33" s="70" t="s">
        <v>50</v>
      </c>
      <c r="F33" s="73">
        <v>4</v>
      </c>
      <c r="G33" s="73">
        <v>4</v>
      </c>
      <c r="H33" s="73">
        <v>4</v>
      </c>
      <c r="I33" s="73">
        <v>1</v>
      </c>
      <c r="J33" s="73" t="s">
        <v>51</v>
      </c>
      <c r="K33" s="73">
        <v>0</v>
      </c>
      <c r="L33" s="125">
        <f>5854390*4</f>
        <v>23417560</v>
      </c>
      <c r="M33" s="74">
        <f t="shared" si="5"/>
        <v>23417560</v>
      </c>
      <c r="N33" s="73">
        <v>0</v>
      </c>
      <c r="O33" s="73">
        <v>0</v>
      </c>
      <c r="P33" s="65" t="s">
        <v>52</v>
      </c>
      <c r="Q33" s="65" t="s">
        <v>53</v>
      </c>
      <c r="R33" s="65" t="s">
        <v>54</v>
      </c>
      <c r="S33" s="65" t="s">
        <v>55</v>
      </c>
      <c r="T33" s="65" t="s">
        <v>56</v>
      </c>
      <c r="U33" s="126" t="s">
        <v>122</v>
      </c>
      <c r="V33" s="76">
        <v>23417560</v>
      </c>
      <c r="W33" s="77">
        <f t="shared" si="1"/>
        <v>0</v>
      </c>
    </row>
    <row r="34" spans="1:25" s="55" customFormat="1" ht="38.25" x14ac:dyDescent="0.25">
      <c r="A34" s="70" t="s">
        <v>118</v>
      </c>
      <c r="B34" s="71">
        <v>80111607</v>
      </c>
      <c r="C34" s="71" t="s">
        <v>123</v>
      </c>
      <c r="D34" s="72">
        <v>212020200800</v>
      </c>
      <c r="E34" s="70" t="s">
        <v>124</v>
      </c>
      <c r="F34" s="73">
        <v>6</v>
      </c>
      <c r="G34" s="73">
        <v>6</v>
      </c>
      <c r="H34" s="73">
        <v>6</v>
      </c>
      <c r="I34" s="73">
        <v>1</v>
      </c>
      <c r="J34" s="73" t="s">
        <v>51</v>
      </c>
      <c r="K34" s="73">
        <v>0</v>
      </c>
      <c r="L34" s="125">
        <v>35126340</v>
      </c>
      <c r="M34" s="74">
        <f t="shared" si="5"/>
        <v>35126340</v>
      </c>
      <c r="N34" s="73">
        <v>0</v>
      </c>
      <c r="O34" s="73">
        <v>0</v>
      </c>
      <c r="P34" s="65" t="s">
        <v>52</v>
      </c>
      <c r="Q34" s="65" t="s">
        <v>110</v>
      </c>
      <c r="R34" s="65" t="s">
        <v>54</v>
      </c>
      <c r="S34" s="65" t="s">
        <v>111</v>
      </c>
      <c r="T34" s="65" t="s">
        <v>56</v>
      </c>
      <c r="U34" s="126" t="s">
        <v>125</v>
      </c>
      <c r="V34" s="76">
        <v>35126340</v>
      </c>
      <c r="W34" s="77">
        <f t="shared" si="1"/>
        <v>0</v>
      </c>
      <c r="Y34" s="56"/>
    </row>
    <row r="35" spans="1:25" ht="105" customHeight="1" x14ac:dyDescent="0.25">
      <c r="A35" s="70" t="s">
        <v>126</v>
      </c>
      <c r="B35" s="71" t="s">
        <v>48</v>
      </c>
      <c r="C35" s="71" t="s">
        <v>127</v>
      </c>
      <c r="D35" s="70" t="s">
        <v>85</v>
      </c>
      <c r="E35" s="70" t="s">
        <v>50</v>
      </c>
      <c r="F35" s="73">
        <v>1</v>
      </c>
      <c r="G35" s="73">
        <v>1</v>
      </c>
      <c r="H35" s="73">
        <v>4</v>
      </c>
      <c r="I35" s="73">
        <v>1</v>
      </c>
      <c r="J35" s="73" t="s">
        <v>51</v>
      </c>
      <c r="K35" s="73">
        <v>0</v>
      </c>
      <c r="L35" s="125">
        <f t="shared" ref="L35" si="7">5257003*4</f>
        <v>21028012</v>
      </c>
      <c r="M35" s="74">
        <f t="shared" si="4"/>
        <v>21028012</v>
      </c>
      <c r="N35" s="73">
        <v>0</v>
      </c>
      <c r="O35" s="73">
        <v>0</v>
      </c>
      <c r="P35" s="65" t="s">
        <v>52</v>
      </c>
      <c r="Q35" s="65" t="s">
        <v>53</v>
      </c>
      <c r="R35" s="65" t="s">
        <v>54</v>
      </c>
      <c r="S35" s="65" t="s">
        <v>55</v>
      </c>
      <c r="T35" s="65" t="s">
        <v>56</v>
      </c>
      <c r="U35" s="126" t="s">
        <v>128</v>
      </c>
      <c r="V35" s="76">
        <v>21028012</v>
      </c>
      <c r="W35" s="77">
        <f t="shared" si="1"/>
        <v>0</v>
      </c>
    </row>
    <row r="36" spans="1:25" ht="25.5" x14ac:dyDescent="0.25">
      <c r="A36" s="128" t="s">
        <v>129</v>
      </c>
      <c r="B36" s="129">
        <v>86111604</v>
      </c>
      <c r="C36" s="130" t="s">
        <v>130</v>
      </c>
      <c r="D36" s="131">
        <v>212020200902</v>
      </c>
      <c r="E36" s="128" t="s">
        <v>79</v>
      </c>
      <c r="F36" s="132">
        <v>3</v>
      </c>
      <c r="G36" s="132">
        <v>3</v>
      </c>
      <c r="H36" s="132">
        <v>10</v>
      </c>
      <c r="I36" s="132">
        <v>1</v>
      </c>
      <c r="J36" s="132" t="s">
        <v>51</v>
      </c>
      <c r="K36" s="132">
        <v>0</v>
      </c>
      <c r="L36" s="162">
        <v>100000000</v>
      </c>
      <c r="M36" s="154">
        <f>L36+L37+L38</f>
        <v>800000000</v>
      </c>
      <c r="N36" s="132">
        <v>0</v>
      </c>
      <c r="O36" s="132">
        <v>0</v>
      </c>
      <c r="P36" s="65" t="s">
        <v>52</v>
      </c>
      <c r="Q36" s="65" t="s">
        <v>53</v>
      </c>
      <c r="R36" s="65" t="s">
        <v>54</v>
      </c>
      <c r="S36" s="65" t="s">
        <v>55</v>
      </c>
      <c r="T36" s="65" t="s">
        <v>56</v>
      </c>
      <c r="U36" s="155" t="s">
        <v>131</v>
      </c>
      <c r="V36" s="156">
        <v>100000000</v>
      </c>
      <c r="W36" s="138">
        <f>L36-V36</f>
        <v>0</v>
      </c>
    </row>
    <row r="37" spans="1:25" ht="25.5" x14ac:dyDescent="0.25">
      <c r="A37" s="166" t="s">
        <v>129</v>
      </c>
      <c r="B37" s="167">
        <v>86111604</v>
      </c>
      <c r="C37" s="168"/>
      <c r="D37" s="169">
        <v>212020200902</v>
      </c>
      <c r="E37" s="166" t="s">
        <v>79</v>
      </c>
      <c r="F37" s="170">
        <v>3</v>
      </c>
      <c r="G37" s="170">
        <v>3</v>
      </c>
      <c r="H37" s="170">
        <v>10</v>
      </c>
      <c r="I37" s="170">
        <v>1</v>
      </c>
      <c r="J37" s="170" t="s">
        <v>51</v>
      </c>
      <c r="K37" s="170">
        <v>0</v>
      </c>
      <c r="L37" s="171">
        <v>300000000</v>
      </c>
      <c r="M37" s="172"/>
      <c r="N37" s="170">
        <v>0</v>
      </c>
      <c r="O37" s="170">
        <v>0</v>
      </c>
      <c r="P37" s="153" t="s">
        <v>52</v>
      </c>
      <c r="Q37" s="153" t="s">
        <v>53</v>
      </c>
      <c r="R37" s="65" t="s">
        <v>54</v>
      </c>
      <c r="S37" s="65" t="s">
        <v>55</v>
      </c>
      <c r="T37" s="65" t="s">
        <v>56</v>
      </c>
      <c r="U37" s="173" t="s">
        <v>132</v>
      </c>
      <c r="V37" s="174">
        <v>300000000</v>
      </c>
      <c r="W37" s="175">
        <f>L37-V37</f>
        <v>0</v>
      </c>
    </row>
    <row r="38" spans="1:25" ht="25.5" x14ac:dyDescent="0.25">
      <c r="A38" s="166" t="s">
        <v>129</v>
      </c>
      <c r="B38" s="167">
        <v>86111604</v>
      </c>
      <c r="C38" s="168"/>
      <c r="D38" s="169">
        <v>212020200902</v>
      </c>
      <c r="E38" s="166" t="s">
        <v>79</v>
      </c>
      <c r="F38" s="170">
        <v>3</v>
      </c>
      <c r="G38" s="170">
        <v>3</v>
      </c>
      <c r="H38" s="170">
        <v>10</v>
      </c>
      <c r="I38" s="170">
        <v>1</v>
      </c>
      <c r="J38" s="170" t="s">
        <v>51</v>
      </c>
      <c r="K38" s="170">
        <v>0</v>
      </c>
      <c r="L38" s="171">
        <v>400000000</v>
      </c>
      <c r="M38" s="172"/>
      <c r="N38" s="170">
        <v>0</v>
      </c>
      <c r="O38" s="170">
        <v>0</v>
      </c>
      <c r="P38" s="153" t="s">
        <v>52</v>
      </c>
      <c r="Q38" s="153" t="s">
        <v>53</v>
      </c>
      <c r="R38" s="65" t="s">
        <v>54</v>
      </c>
      <c r="S38" s="65" t="s">
        <v>55</v>
      </c>
      <c r="T38" s="65" t="s">
        <v>56</v>
      </c>
      <c r="U38" s="173" t="s">
        <v>133</v>
      </c>
      <c r="V38" s="174">
        <v>400000000</v>
      </c>
      <c r="W38" s="175">
        <f>L38-V38</f>
        <v>0</v>
      </c>
    </row>
    <row r="39" spans="1:25" ht="41.25" customHeight="1" x14ac:dyDescent="0.25">
      <c r="A39" s="70" t="s">
        <v>134</v>
      </c>
      <c r="B39" s="71">
        <v>85122201</v>
      </c>
      <c r="C39" s="71" t="s">
        <v>135</v>
      </c>
      <c r="D39" s="72">
        <v>212020200900</v>
      </c>
      <c r="E39" s="70" t="s">
        <v>136</v>
      </c>
      <c r="F39" s="73">
        <v>1</v>
      </c>
      <c r="G39" s="73">
        <v>1</v>
      </c>
      <c r="H39" s="73">
        <v>11</v>
      </c>
      <c r="I39" s="73" t="s">
        <v>60</v>
      </c>
      <c r="J39" s="73" t="s">
        <v>51</v>
      </c>
      <c r="K39" s="73">
        <v>0</v>
      </c>
      <c r="L39" s="74">
        <v>100000000</v>
      </c>
      <c r="M39" s="74">
        <f t="shared" si="4"/>
        <v>100000000</v>
      </c>
      <c r="N39" s="73">
        <v>0</v>
      </c>
      <c r="O39" s="73">
        <v>0</v>
      </c>
      <c r="P39" s="65" t="s">
        <v>52</v>
      </c>
      <c r="Q39" s="65" t="s">
        <v>53</v>
      </c>
      <c r="R39" s="65" t="s">
        <v>54</v>
      </c>
      <c r="S39" s="65" t="s">
        <v>55</v>
      </c>
      <c r="T39" s="65" t="s">
        <v>56</v>
      </c>
      <c r="U39" s="126" t="s">
        <v>137</v>
      </c>
      <c r="V39" s="76">
        <v>100000000</v>
      </c>
      <c r="W39" s="77">
        <f t="shared" si="1"/>
        <v>0</v>
      </c>
    </row>
    <row r="40" spans="1:25" ht="39" customHeight="1" x14ac:dyDescent="0.25">
      <c r="A40" s="70" t="s">
        <v>134</v>
      </c>
      <c r="B40" s="71">
        <v>85101605</v>
      </c>
      <c r="C40" s="71" t="s">
        <v>138</v>
      </c>
      <c r="D40" s="72">
        <v>212020200900</v>
      </c>
      <c r="E40" s="70" t="s">
        <v>136</v>
      </c>
      <c r="F40" s="73">
        <v>1</v>
      </c>
      <c r="G40" s="73">
        <v>1</v>
      </c>
      <c r="H40" s="73">
        <v>11</v>
      </c>
      <c r="I40" s="73" t="s">
        <v>60</v>
      </c>
      <c r="J40" s="73" t="s">
        <v>91</v>
      </c>
      <c r="K40" s="73">
        <v>0</v>
      </c>
      <c r="L40" s="74">
        <v>8000000</v>
      </c>
      <c r="M40" s="74">
        <f t="shared" si="4"/>
        <v>8000000</v>
      </c>
      <c r="N40" s="73">
        <v>0</v>
      </c>
      <c r="O40" s="73">
        <v>0</v>
      </c>
      <c r="P40" s="65" t="s">
        <v>52</v>
      </c>
      <c r="Q40" s="65" t="s">
        <v>53</v>
      </c>
      <c r="R40" s="65" t="s">
        <v>54</v>
      </c>
      <c r="S40" s="65" t="s">
        <v>55</v>
      </c>
      <c r="T40" s="65" t="s">
        <v>56</v>
      </c>
      <c r="U40" s="126" t="s">
        <v>139</v>
      </c>
      <c r="V40" s="76">
        <v>5005000</v>
      </c>
      <c r="W40" s="77">
        <f t="shared" si="1"/>
        <v>2995000</v>
      </c>
    </row>
    <row r="41" spans="1:25" ht="90" customHeight="1" x14ac:dyDescent="0.25">
      <c r="A41" s="70" t="s">
        <v>134</v>
      </c>
      <c r="B41" s="71" t="s">
        <v>140</v>
      </c>
      <c r="C41" s="71" t="s">
        <v>141</v>
      </c>
      <c r="D41" s="72">
        <v>212020200900</v>
      </c>
      <c r="E41" s="70" t="s">
        <v>136</v>
      </c>
      <c r="F41" s="73">
        <v>8</v>
      </c>
      <c r="G41" s="73">
        <v>8</v>
      </c>
      <c r="H41" s="73">
        <v>2</v>
      </c>
      <c r="I41" s="73" t="s">
        <v>60</v>
      </c>
      <c r="J41" s="73" t="s">
        <v>91</v>
      </c>
      <c r="K41" s="73">
        <v>0</v>
      </c>
      <c r="L41" s="74">
        <v>15000000</v>
      </c>
      <c r="M41" s="74">
        <f t="shared" si="4"/>
        <v>15000000</v>
      </c>
      <c r="N41" s="73">
        <v>0</v>
      </c>
      <c r="O41" s="73">
        <v>0</v>
      </c>
      <c r="P41" s="65" t="s">
        <v>52</v>
      </c>
      <c r="Q41" s="65" t="s">
        <v>53</v>
      </c>
      <c r="R41" s="65" t="s">
        <v>54</v>
      </c>
      <c r="S41" s="65" t="s">
        <v>55</v>
      </c>
      <c r="T41" s="65" t="s">
        <v>56</v>
      </c>
      <c r="U41" s="75"/>
      <c r="V41" s="76"/>
      <c r="W41" s="77">
        <f>L41-V41</f>
        <v>15000000</v>
      </c>
    </row>
    <row r="42" spans="1:25" ht="90" customHeight="1" x14ac:dyDescent="0.25">
      <c r="A42" s="70" t="s">
        <v>134</v>
      </c>
      <c r="B42" s="71">
        <v>86111604</v>
      </c>
      <c r="C42" s="71" t="s">
        <v>142</v>
      </c>
      <c r="D42" s="72">
        <v>212020200902</v>
      </c>
      <c r="E42" s="70" t="s">
        <v>79</v>
      </c>
      <c r="F42" s="73">
        <v>10</v>
      </c>
      <c r="G42" s="73">
        <v>10</v>
      </c>
      <c r="H42" s="73">
        <v>45</v>
      </c>
      <c r="I42" s="73">
        <v>0</v>
      </c>
      <c r="J42" s="73" t="s">
        <v>51</v>
      </c>
      <c r="K42" s="73">
        <v>0</v>
      </c>
      <c r="L42" s="74">
        <v>11462080</v>
      </c>
      <c r="M42" s="74">
        <f t="shared" si="4"/>
        <v>11462080</v>
      </c>
      <c r="N42" s="73">
        <v>0</v>
      </c>
      <c r="O42" s="73">
        <v>0</v>
      </c>
      <c r="P42" s="65" t="s">
        <v>52</v>
      </c>
      <c r="Q42" s="65" t="s">
        <v>53</v>
      </c>
      <c r="R42" s="65" t="s">
        <v>54</v>
      </c>
      <c r="S42" s="65" t="s">
        <v>55</v>
      </c>
      <c r="T42" s="65" t="s">
        <v>56</v>
      </c>
      <c r="U42" s="75"/>
      <c r="V42" s="76"/>
      <c r="W42" s="77">
        <f>L42-V42</f>
        <v>11462080</v>
      </c>
    </row>
    <row r="43" spans="1:25" ht="40.9" customHeight="1" x14ac:dyDescent="0.25">
      <c r="A43" s="70" t="s">
        <v>134</v>
      </c>
      <c r="B43" s="71">
        <v>46191601</v>
      </c>
      <c r="C43" s="71" t="s">
        <v>143</v>
      </c>
      <c r="D43" s="72">
        <v>212020200900</v>
      </c>
      <c r="E43" s="70" t="s">
        <v>136</v>
      </c>
      <c r="F43" s="73">
        <v>6</v>
      </c>
      <c r="G43" s="73">
        <v>7</v>
      </c>
      <c r="H43" s="73">
        <v>1</v>
      </c>
      <c r="I43" s="73">
        <v>1</v>
      </c>
      <c r="J43" s="73" t="s">
        <v>91</v>
      </c>
      <c r="K43" s="73">
        <v>0</v>
      </c>
      <c r="L43" s="74">
        <v>2000000</v>
      </c>
      <c r="M43" s="74">
        <f t="shared" si="4"/>
        <v>2000000</v>
      </c>
      <c r="N43" s="73">
        <v>0</v>
      </c>
      <c r="O43" s="73">
        <v>0</v>
      </c>
      <c r="P43" s="65" t="s">
        <v>52</v>
      </c>
      <c r="Q43" s="65" t="s">
        <v>53</v>
      </c>
      <c r="R43" s="65" t="s">
        <v>54</v>
      </c>
      <c r="S43" s="65" t="s">
        <v>55</v>
      </c>
      <c r="T43" s="65" t="s">
        <v>56</v>
      </c>
      <c r="U43" s="126" t="s">
        <v>144</v>
      </c>
      <c r="V43" s="76">
        <v>1859792</v>
      </c>
      <c r="W43" s="77">
        <f>L43-V43</f>
        <v>140208</v>
      </c>
    </row>
    <row r="44" spans="1:25" s="55" customFormat="1" ht="40.9" customHeight="1" x14ac:dyDescent="0.25">
      <c r="A44" s="128" t="s">
        <v>134</v>
      </c>
      <c r="B44" s="129">
        <v>80111600</v>
      </c>
      <c r="C44" s="71" t="s">
        <v>145</v>
      </c>
      <c r="D44" s="131">
        <v>212020200800</v>
      </c>
      <c r="E44" s="128" t="s">
        <v>146</v>
      </c>
      <c r="F44" s="132">
        <v>9</v>
      </c>
      <c r="G44" s="132">
        <v>9</v>
      </c>
      <c r="H44" s="132">
        <v>3</v>
      </c>
      <c r="I44" s="132">
        <v>1</v>
      </c>
      <c r="J44" s="132" t="s">
        <v>51</v>
      </c>
      <c r="K44" s="132">
        <v>0</v>
      </c>
      <c r="L44" s="162">
        <v>17563170</v>
      </c>
      <c r="M44" s="162">
        <f>+L44</f>
        <v>17563170</v>
      </c>
      <c r="N44" s="132">
        <v>0</v>
      </c>
      <c r="O44" s="132">
        <v>0</v>
      </c>
      <c r="P44" s="65" t="s">
        <v>52</v>
      </c>
      <c r="Q44" s="65" t="s">
        <v>53</v>
      </c>
      <c r="R44" s="65" t="s">
        <v>54</v>
      </c>
      <c r="S44" s="65" t="s">
        <v>55</v>
      </c>
      <c r="T44" s="65" t="s">
        <v>56</v>
      </c>
      <c r="U44" s="126" t="s">
        <v>147</v>
      </c>
      <c r="V44" s="156">
        <v>17563170</v>
      </c>
      <c r="W44" s="138">
        <f>L44-V44</f>
        <v>0</v>
      </c>
      <c r="Y44" s="56"/>
    </row>
    <row r="45" spans="1:25" ht="42.6" customHeight="1" x14ac:dyDescent="0.25">
      <c r="A45" s="128" t="s">
        <v>134</v>
      </c>
      <c r="B45" s="129" t="s">
        <v>148</v>
      </c>
      <c r="C45" s="130" t="s">
        <v>149</v>
      </c>
      <c r="D45" s="131">
        <v>212020200900</v>
      </c>
      <c r="E45" s="128" t="s">
        <v>150</v>
      </c>
      <c r="F45" s="132">
        <v>2</v>
      </c>
      <c r="G45" s="132">
        <v>3</v>
      </c>
      <c r="H45" s="132">
        <v>10</v>
      </c>
      <c r="I45" s="132">
        <v>1</v>
      </c>
      <c r="J45" s="132" t="s">
        <v>51</v>
      </c>
      <c r="K45" s="132">
        <v>0</v>
      </c>
      <c r="L45" s="162">
        <v>117583000</v>
      </c>
      <c r="M45" s="154">
        <f>L45+L46+L47</f>
        <v>182583000</v>
      </c>
      <c r="N45" s="132">
        <v>0</v>
      </c>
      <c r="O45" s="132">
        <v>0</v>
      </c>
      <c r="P45" s="65" t="s">
        <v>52</v>
      </c>
      <c r="Q45" s="65" t="s">
        <v>53</v>
      </c>
      <c r="R45" s="65" t="s">
        <v>54</v>
      </c>
      <c r="S45" s="65" t="s">
        <v>55</v>
      </c>
      <c r="T45" s="65" t="s">
        <v>56</v>
      </c>
      <c r="U45" s="163" t="s">
        <v>151</v>
      </c>
      <c r="V45" s="156">
        <v>117583000</v>
      </c>
      <c r="W45" s="138">
        <f t="shared" si="1"/>
        <v>0</v>
      </c>
    </row>
    <row r="46" spans="1:25" ht="70.5" customHeight="1" x14ac:dyDescent="0.25">
      <c r="A46" s="176" t="s">
        <v>134</v>
      </c>
      <c r="B46" s="177" t="s">
        <v>148</v>
      </c>
      <c r="C46" s="168"/>
      <c r="D46" s="169">
        <v>212020200600</v>
      </c>
      <c r="E46" s="166" t="s">
        <v>152</v>
      </c>
      <c r="F46" s="170">
        <v>2</v>
      </c>
      <c r="G46" s="170">
        <v>3</v>
      </c>
      <c r="H46" s="170">
        <v>10</v>
      </c>
      <c r="I46" s="170">
        <v>1</v>
      </c>
      <c r="J46" s="170" t="s">
        <v>51</v>
      </c>
      <c r="K46" s="170">
        <v>0</v>
      </c>
      <c r="L46" s="171">
        <v>10000000</v>
      </c>
      <c r="M46" s="172"/>
      <c r="N46" s="178">
        <v>0</v>
      </c>
      <c r="O46" s="178">
        <v>0</v>
      </c>
      <c r="P46" s="179" t="s">
        <v>52</v>
      </c>
      <c r="Q46" s="179" t="s">
        <v>53</v>
      </c>
      <c r="R46" s="179" t="s">
        <v>54</v>
      </c>
      <c r="S46" s="179" t="s">
        <v>55</v>
      </c>
      <c r="T46" s="179" t="s">
        <v>56</v>
      </c>
      <c r="U46" s="180"/>
      <c r="V46" s="174">
        <v>10000000</v>
      </c>
      <c r="W46" s="175">
        <f t="shared" si="1"/>
        <v>0</v>
      </c>
    </row>
    <row r="47" spans="1:25" ht="70.5" customHeight="1" x14ac:dyDescent="0.25">
      <c r="A47" s="139" t="s">
        <v>134</v>
      </c>
      <c r="B47" s="140" t="s">
        <v>148</v>
      </c>
      <c r="C47" s="141"/>
      <c r="D47" s="142">
        <v>212020200900</v>
      </c>
      <c r="E47" s="143" t="s">
        <v>150</v>
      </c>
      <c r="F47" s="146">
        <v>2</v>
      </c>
      <c r="G47" s="146">
        <v>3</v>
      </c>
      <c r="H47" s="146">
        <v>10</v>
      </c>
      <c r="I47" s="146">
        <v>1</v>
      </c>
      <c r="J47" s="146" t="s">
        <v>51</v>
      </c>
      <c r="K47" s="146">
        <v>0</v>
      </c>
      <c r="L47" s="125">
        <v>55000000</v>
      </c>
      <c r="M47" s="158"/>
      <c r="N47" s="144">
        <v>0</v>
      </c>
      <c r="O47" s="144">
        <v>0</v>
      </c>
      <c r="P47" s="164" t="s">
        <v>52</v>
      </c>
      <c r="Q47" s="164" t="s">
        <v>53</v>
      </c>
      <c r="R47" s="164" t="s">
        <v>54</v>
      </c>
      <c r="S47" s="164" t="s">
        <v>55</v>
      </c>
      <c r="T47" s="179" t="s">
        <v>56</v>
      </c>
      <c r="U47" s="165"/>
      <c r="V47" s="160">
        <v>54397483</v>
      </c>
      <c r="W47" s="151">
        <f>L47-V47</f>
        <v>602517</v>
      </c>
      <c r="X47" s="78"/>
    </row>
    <row r="48" spans="1:25" s="57" customFormat="1" ht="51" x14ac:dyDescent="0.25">
      <c r="A48" s="176" t="s">
        <v>52</v>
      </c>
      <c r="B48" s="176" t="s">
        <v>153</v>
      </c>
      <c r="C48" s="168" t="s">
        <v>154</v>
      </c>
      <c r="D48" s="169">
        <v>212020100200</v>
      </c>
      <c r="E48" s="166" t="s">
        <v>155</v>
      </c>
      <c r="F48" s="178">
        <v>1</v>
      </c>
      <c r="G48" s="178">
        <v>2</v>
      </c>
      <c r="H48" s="178">
        <v>11</v>
      </c>
      <c r="I48" s="178">
        <v>1</v>
      </c>
      <c r="J48" s="178" t="s">
        <v>156</v>
      </c>
      <c r="K48" s="178">
        <v>0</v>
      </c>
      <c r="L48" s="171">
        <v>12081036</v>
      </c>
      <c r="M48" s="172">
        <f>SUM(L48:L52)</f>
        <v>478149668</v>
      </c>
      <c r="N48" s="178">
        <v>0</v>
      </c>
      <c r="O48" s="178">
        <v>0</v>
      </c>
      <c r="P48" s="179" t="s">
        <v>52</v>
      </c>
      <c r="Q48" s="179" t="s">
        <v>53</v>
      </c>
      <c r="R48" s="179" t="s">
        <v>54</v>
      </c>
      <c r="S48" s="181" t="s">
        <v>55</v>
      </c>
      <c r="T48" s="134" t="s">
        <v>56</v>
      </c>
      <c r="U48" s="182" t="s">
        <v>157</v>
      </c>
      <c r="V48" s="183">
        <v>0</v>
      </c>
      <c r="W48" s="151">
        <f t="shared" si="1"/>
        <v>12081036</v>
      </c>
      <c r="Y48" s="54"/>
    </row>
    <row r="49" spans="1:25" s="57" customFormat="1" ht="38.25" x14ac:dyDescent="0.25">
      <c r="A49" s="176" t="s">
        <v>52</v>
      </c>
      <c r="B49" s="176" t="s">
        <v>153</v>
      </c>
      <c r="C49" s="168"/>
      <c r="D49" s="169">
        <v>212020100300</v>
      </c>
      <c r="E49" s="166" t="s">
        <v>158</v>
      </c>
      <c r="F49" s="178">
        <v>1</v>
      </c>
      <c r="G49" s="178">
        <v>2</v>
      </c>
      <c r="H49" s="178">
        <v>11</v>
      </c>
      <c r="I49" s="178">
        <v>1</v>
      </c>
      <c r="J49" s="178" t="s">
        <v>156</v>
      </c>
      <c r="K49" s="178">
        <v>0</v>
      </c>
      <c r="L49" s="171">
        <v>19792606</v>
      </c>
      <c r="M49" s="172"/>
      <c r="N49" s="178">
        <v>0</v>
      </c>
      <c r="O49" s="178">
        <v>0</v>
      </c>
      <c r="P49" s="179" t="s">
        <v>52</v>
      </c>
      <c r="Q49" s="181" t="s">
        <v>53</v>
      </c>
      <c r="R49" s="181" t="s">
        <v>54</v>
      </c>
      <c r="S49" s="181" t="s">
        <v>55</v>
      </c>
      <c r="T49" s="179" t="s">
        <v>56</v>
      </c>
      <c r="U49" s="182"/>
      <c r="V49" s="183">
        <v>13084796</v>
      </c>
      <c r="W49" s="77">
        <f t="shared" si="1"/>
        <v>6707810</v>
      </c>
      <c r="Y49" s="54"/>
    </row>
    <row r="50" spans="1:25" ht="25.5" x14ac:dyDescent="0.25">
      <c r="A50" s="166" t="s">
        <v>52</v>
      </c>
      <c r="B50" s="167" t="s">
        <v>153</v>
      </c>
      <c r="C50" s="168"/>
      <c r="D50" s="169">
        <v>212020100400</v>
      </c>
      <c r="E50" s="166" t="s">
        <v>159</v>
      </c>
      <c r="F50" s="170">
        <v>1</v>
      </c>
      <c r="G50" s="170">
        <v>2</v>
      </c>
      <c r="H50" s="170">
        <v>11</v>
      </c>
      <c r="I50" s="170">
        <v>1</v>
      </c>
      <c r="J50" s="170" t="s">
        <v>156</v>
      </c>
      <c r="K50" s="170">
        <v>0</v>
      </c>
      <c r="L50" s="171">
        <v>11819374</v>
      </c>
      <c r="M50" s="172"/>
      <c r="N50" s="170">
        <v>0</v>
      </c>
      <c r="O50" s="170">
        <v>0</v>
      </c>
      <c r="P50" s="153" t="s">
        <v>52</v>
      </c>
      <c r="Q50" s="153" t="s">
        <v>53</v>
      </c>
      <c r="R50" s="153" t="s">
        <v>54</v>
      </c>
      <c r="S50" s="153" t="s">
        <v>55</v>
      </c>
      <c r="T50" s="153" t="s">
        <v>56</v>
      </c>
      <c r="U50" s="180"/>
      <c r="V50" s="183">
        <v>7702830</v>
      </c>
      <c r="W50" s="77">
        <f t="shared" si="1"/>
        <v>4116544</v>
      </c>
    </row>
    <row r="51" spans="1:25" s="57" customFormat="1" ht="25.5" x14ac:dyDescent="0.25">
      <c r="A51" s="176" t="s">
        <v>52</v>
      </c>
      <c r="B51" s="177" t="s">
        <v>153</v>
      </c>
      <c r="C51" s="168"/>
      <c r="D51" s="169">
        <v>212020200800</v>
      </c>
      <c r="E51" s="166" t="s">
        <v>146</v>
      </c>
      <c r="F51" s="178">
        <v>1</v>
      </c>
      <c r="G51" s="178">
        <v>2</v>
      </c>
      <c r="H51" s="178">
        <v>11</v>
      </c>
      <c r="I51" s="178">
        <v>1</v>
      </c>
      <c r="J51" s="178" t="s">
        <v>156</v>
      </c>
      <c r="K51" s="178">
        <v>0</v>
      </c>
      <c r="L51" s="171">
        <f>102991888-61098221</f>
        <v>41893667</v>
      </c>
      <c r="M51" s="172"/>
      <c r="N51" s="178">
        <v>0</v>
      </c>
      <c r="O51" s="178">
        <v>0</v>
      </c>
      <c r="P51" s="179" t="s">
        <v>52</v>
      </c>
      <c r="Q51" s="181" t="s">
        <v>53</v>
      </c>
      <c r="R51" s="179" t="s">
        <v>54</v>
      </c>
      <c r="S51" s="181" t="s">
        <v>55</v>
      </c>
      <c r="T51" s="179" t="s">
        <v>56</v>
      </c>
      <c r="U51" s="182"/>
      <c r="V51" s="183">
        <v>12000000</v>
      </c>
      <c r="W51" s="77">
        <f t="shared" si="1"/>
        <v>29893667</v>
      </c>
      <c r="Y51" s="54"/>
    </row>
    <row r="52" spans="1:25" s="57" customFormat="1" ht="25.5" x14ac:dyDescent="0.25">
      <c r="A52" s="139" t="s">
        <v>52</v>
      </c>
      <c r="B52" s="140" t="s">
        <v>153</v>
      </c>
      <c r="C52" s="141"/>
      <c r="D52" s="142">
        <v>21202020080503</v>
      </c>
      <c r="E52" s="143" t="s">
        <v>160</v>
      </c>
      <c r="F52" s="144">
        <v>1</v>
      </c>
      <c r="G52" s="144">
        <v>2</v>
      </c>
      <c r="H52" s="144">
        <v>11</v>
      </c>
      <c r="I52" s="144">
        <v>1</v>
      </c>
      <c r="J52" s="144" t="s">
        <v>156</v>
      </c>
      <c r="K52" s="144">
        <v>0</v>
      </c>
      <c r="L52" s="125">
        <f>331464764+61098221</f>
        <v>392562985</v>
      </c>
      <c r="M52" s="158"/>
      <c r="N52" s="144">
        <v>0</v>
      </c>
      <c r="O52" s="144">
        <v>0</v>
      </c>
      <c r="P52" s="164" t="s">
        <v>52</v>
      </c>
      <c r="Q52" s="164" t="s">
        <v>53</v>
      </c>
      <c r="R52" s="164" t="s">
        <v>54</v>
      </c>
      <c r="S52" s="179" t="s">
        <v>55</v>
      </c>
      <c r="T52" s="164" t="s">
        <v>56</v>
      </c>
      <c r="U52" s="165"/>
      <c r="V52" s="150">
        <f>331464764+61098221</f>
        <v>392562985</v>
      </c>
      <c r="W52" s="77">
        <f t="shared" si="1"/>
        <v>0</v>
      </c>
      <c r="Y52" s="54"/>
    </row>
    <row r="53" spans="1:25" ht="37.15" customHeight="1" x14ac:dyDescent="0.25">
      <c r="A53" s="128" t="s">
        <v>52</v>
      </c>
      <c r="B53" s="129">
        <v>80111600</v>
      </c>
      <c r="C53" s="130" t="s">
        <v>161</v>
      </c>
      <c r="D53" s="131">
        <v>212020200800</v>
      </c>
      <c r="E53" s="128" t="s">
        <v>146</v>
      </c>
      <c r="F53" s="132">
        <v>1</v>
      </c>
      <c r="G53" s="132">
        <v>2</v>
      </c>
      <c r="H53" s="132">
        <v>4</v>
      </c>
      <c r="I53" s="132">
        <v>1</v>
      </c>
      <c r="J53" s="132" t="s">
        <v>51</v>
      </c>
      <c r="K53" s="132">
        <v>0</v>
      </c>
      <c r="L53" s="162">
        <f t="shared" ref="L53" si="8">5257003*4</f>
        <v>21028012</v>
      </c>
      <c r="M53" s="184">
        <f>L53</f>
        <v>21028012</v>
      </c>
      <c r="N53" s="132">
        <v>0</v>
      </c>
      <c r="O53" s="132">
        <v>0</v>
      </c>
      <c r="P53" s="65" t="s">
        <v>52</v>
      </c>
      <c r="Q53" s="65" t="s">
        <v>53</v>
      </c>
      <c r="R53" s="65" t="s">
        <v>54</v>
      </c>
      <c r="S53" s="65" t="s">
        <v>55</v>
      </c>
      <c r="T53" s="65" t="s">
        <v>56</v>
      </c>
      <c r="U53" s="163" t="s">
        <v>162</v>
      </c>
      <c r="V53" s="156">
        <v>21028012</v>
      </c>
      <c r="W53" s="138">
        <f t="shared" si="1"/>
        <v>0</v>
      </c>
    </row>
    <row r="54" spans="1:25" ht="37.15" customHeight="1" x14ac:dyDescent="0.25">
      <c r="A54" s="139" t="s">
        <v>52</v>
      </c>
      <c r="B54" s="140">
        <v>80111600</v>
      </c>
      <c r="C54" s="141"/>
      <c r="D54" s="142">
        <v>212020200800</v>
      </c>
      <c r="E54" s="143" t="s">
        <v>146</v>
      </c>
      <c r="F54" s="146">
        <v>1</v>
      </c>
      <c r="G54" s="146">
        <v>2</v>
      </c>
      <c r="H54" s="146">
        <v>2</v>
      </c>
      <c r="I54" s="146">
        <v>1</v>
      </c>
      <c r="J54" s="146" t="s">
        <v>51</v>
      </c>
      <c r="K54" s="146">
        <v>0</v>
      </c>
      <c r="L54" s="125">
        <v>10514006</v>
      </c>
      <c r="M54" s="185">
        <f>L54</f>
        <v>10514006</v>
      </c>
      <c r="N54" s="144">
        <v>0</v>
      </c>
      <c r="O54" s="144">
        <v>0</v>
      </c>
      <c r="P54" s="164" t="s">
        <v>52</v>
      </c>
      <c r="Q54" s="164" t="s">
        <v>53</v>
      </c>
      <c r="R54" s="164" t="s">
        <v>54</v>
      </c>
      <c r="S54" s="164" t="s">
        <v>55</v>
      </c>
      <c r="T54" s="164" t="s">
        <v>56</v>
      </c>
      <c r="U54" s="165"/>
      <c r="V54" s="160">
        <v>10514006</v>
      </c>
      <c r="W54" s="151">
        <f t="shared" si="1"/>
        <v>0</v>
      </c>
    </row>
    <row r="55" spans="1:25" ht="25.5" x14ac:dyDescent="0.25">
      <c r="A55" s="128" t="s">
        <v>52</v>
      </c>
      <c r="B55" s="129" t="s">
        <v>163</v>
      </c>
      <c r="C55" s="130" t="s">
        <v>164</v>
      </c>
      <c r="D55" s="131">
        <v>212020200604</v>
      </c>
      <c r="E55" s="128" t="s">
        <v>165</v>
      </c>
      <c r="F55" s="132">
        <v>1</v>
      </c>
      <c r="G55" s="132">
        <v>2</v>
      </c>
      <c r="H55" s="132">
        <v>11</v>
      </c>
      <c r="I55" s="132">
        <v>1</v>
      </c>
      <c r="J55" s="132" t="s">
        <v>156</v>
      </c>
      <c r="K55" s="132">
        <v>0</v>
      </c>
      <c r="L55" s="184">
        <v>124714560</v>
      </c>
      <c r="M55" s="154">
        <f>L55+L56</f>
        <v>189714560</v>
      </c>
      <c r="N55" s="132">
        <v>0</v>
      </c>
      <c r="O55" s="132">
        <v>0</v>
      </c>
      <c r="P55" s="65" t="s">
        <v>52</v>
      </c>
      <c r="Q55" s="65" t="s">
        <v>53</v>
      </c>
      <c r="R55" s="65" t="s">
        <v>54</v>
      </c>
      <c r="S55" s="65" t="s">
        <v>55</v>
      </c>
      <c r="T55" s="65" t="s">
        <v>56</v>
      </c>
      <c r="U55" s="163" t="s">
        <v>166</v>
      </c>
      <c r="V55" s="137">
        <v>124714560</v>
      </c>
      <c r="W55" s="77">
        <f t="shared" si="1"/>
        <v>0</v>
      </c>
    </row>
    <row r="56" spans="1:25" s="57" customFormat="1" ht="25.5" x14ac:dyDescent="0.25">
      <c r="A56" s="139" t="s">
        <v>52</v>
      </c>
      <c r="B56" s="140" t="s">
        <v>163</v>
      </c>
      <c r="C56" s="141"/>
      <c r="D56" s="142">
        <v>212020200902</v>
      </c>
      <c r="E56" s="143" t="s">
        <v>167</v>
      </c>
      <c r="F56" s="144">
        <v>1</v>
      </c>
      <c r="G56" s="144">
        <v>2</v>
      </c>
      <c r="H56" s="144">
        <v>11</v>
      </c>
      <c r="I56" s="144">
        <v>1</v>
      </c>
      <c r="J56" s="144" t="s">
        <v>156</v>
      </c>
      <c r="K56" s="146">
        <v>0</v>
      </c>
      <c r="L56" s="125">
        <v>65000000</v>
      </c>
      <c r="M56" s="158"/>
      <c r="N56" s="146"/>
      <c r="O56" s="146"/>
      <c r="P56" s="164" t="s">
        <v>52</v>
      </c>
      <c r="Q56" s="164" t="s">
        <v>53</v>
      </c>
      <c r="R56" s="164" t="s">
        <v>54</v>
      </c>
      <c r="S56" s="164" t="s">
        <v>55</v>
      </c>
      <c r="T56" s="164" t="s">
        <v>56</v>
      </c>
      <c r="U56" s="165"/>
      <c r="V56" s="150">
        <v>65000000</v>
      </c>
      <c r="W56" s="77">
        <f t="shared" si="1"/>
        <v>0</v>
      </c>
      <c r="Y56" s="54"/>
    </row>
    <row r="57" spans="1:25" ht="49.9" customHeight="1" x14ac:dyDescent="0.25">
      <c r="A57" s="143" t="s">
        <v>52</v>
      </c>
      <c r="B57" s="157">
        <v>43233205</v>
      </c>
      <c r="C57" s="157" t="s">
        <v>168</v>
      </c>
      <c r="D57" s="142">
        <v>212020200800</v>
      </c>
      <c r="E57" s="143" t="s">
        <v>146</v>
      </c>
      <c r="F57" s="146">
        <v>1</v>
      </c>
      <c r="G57" s="146">
        <v>1</v>
      </c>
      <c r="H57" s="146">
        <v>1</v>
      </c>
      <c r="I57" s="146">
        <v>1</v>
      </c>
      <c r="J57" s="146" t="s">
        <v>51</v>
      </c>
      <c r="K57" s="146">
        <v>0</v>
      </c>
      <c r="L57" s="125">
        <f>1960400+1263</f>
        <v>1961663</v>
      </c>
      <c r="M57" s="185">
        <f>L57</f>
        <v>1961663</v>
      </c>
      <c r="N57" s="146">
        <v>0</v>
      </c>
      <c r="O57" s="146">
        <v>0</v>
      </c>
      <c r="P57" s="147" t="s">
        <v>52</v>
      </c>
      <c r="Q57" s="147" t="s">
        <v>53</v>
      </c>
      <c r="R57" s="65" t="s">
        <v>54</v>
      </c>
      <c r="S57" s="65" t="s">
        <v>55</v>
      </c>
      <c r="T57" s="65" t="s">
        <v>56</v>
      </c>
      <c r="U57" s="159" t="s">
        <v>169</v>
      </c>
      <c r="V57" s="160">
        <v>1961663</v>
      </c>
      <c r="W57" s="77">
        <f>L57-V57</f>
        <v>0</v>
      </c>
    </row>
    <row r="58" spans="1:25" s="55" customFormat="1" ht="57" customHeight="1" x14ac:dyDescent="0.25">
      <c r="A58" s="143" t="s">
        <v>52</v>
      </c>
      <c r="B58" s="157">
        <v>86111604</v>
      </c>
      <c r="C58" s="157" t="s">
        <v>170</v>
      </c>
      <c r="D58" s="142">
        <v>212020200902</v>
      </c>
      <c r="E58" s="143" t="s">
        <v>79</v>
      </c>
      <c r="F58" s="146">
        <v>8</v>
      </c>
      <c r="G58" s="146">
        <v>8</v>
      </c>
      <c r="H58" s="146">
        <v>2</v>
      </c>
      <c r="I58" s="146">
        <v>1</v>
      </c>
      <c r="J58" s="146" t="s">
        <v>51</v>
      </c>
      <c r="K58" s="146">
        <v>0</v>
      </c>
      <c r="L58" s="125">
        <v>3000000</v>
      </c>
      <c r="M58" s="185">
        <f>L58</f>
        <v>3000000</v>
      </c>
      <c r="N58" s="146">
        <v>0</v>
      </c>
      <c r="O58" s="146">
        <v>0</v>
      </c>
      <c r="P58" s="147" t="s">
        <v>52</v>
      </c>
      <c r="Q58" s="147" t="s">
        <v>53</v>
      </c>
      <c r="R58" s="65" t="s">
        <v>54</v>
      </c>
      <c r="S58" s="65" t="s">
        <v>55</v>
      </c>
      <c r="T58" s="65" t="s">
        <v>56</v>
      </c>
      <c r="U58" s="159" t="s">
        <v>171</v>
      </c>
      <c r="V58" s="160">
        <v>2975000</v>
      </c>
      <c r="W58" s="77">
        <f>+L58-V58</f>
        <v>25000</v>
      </c>
      <c r="Y58" s="56"/>
    </row>
    <row r="59" spans="1:25" s="55" customFormat="1" ht="49.9" customHeight="1" x14ac:dyDescent="0.25">
      <c r="A59" s="143" t="s">
        <v>52</v>
      </c>
      <c r="B59" s="157">
        <v>80111600</v>
      </c>
      <c r="C59" s="157" t="s">
        <v>172</v>
      </c>
      <c r="D59" s="142">
        <v>212020200800</v>
      </c>
      <c r="E59" s="143" t="s">
        <v>146</v>
      </c>
      <c r="F59" s="146">
        <v>8</v>
      </c>
      <c r="G59" s="146">
        <v>8</v>
      </c>
      <c r="H59" s="146">
        <v>3</v>
      </c>
      <c r="I59" s="146">
        <v>1</v>
      </c>
      <c r="J59" s="146" t="s">
        <v>51</v>
      </c>
      <c r="K59" s="146">
        <v>0</v>
      </c>
      <c r="L59" s="125">
        <v>15771009</v>
      </c>
      <c r="M59" s="185">
        <f>L59</f>
        <v>15771009</v>
      </c>
      <c r="N59" s="146">
        <v>0</v>
      </c>
      <c r="O59" s="146">
        <v>0</v>
      </c>
      <c r="P59" s="147" t="s">
        <v>52</v>
      </c>
      <c r="Q59" s="147" t="s">
        <v>53</v>
      </c>
      <c r="R59" s="65" t="s">
        <v>54</v>
      </c>
      <c r="S59" s="65" t="s">
        <v>55</v>
      </c>
      <c r="T59" s="65" t="s">
        <v>56</v>
      </c>
      <c r="U59" s="159" t="s">
        <v>173</v>
      </c>
      <c r="V59" s="160">
        <v>15771009</v>
      </c>
      <c r="W59" s="77">
        <f>L59-V59</f>
        <v>0</v>
      </c>
      <c r="Y59" s="56"/>
    </row>
    <row r="60" spans="1:25" s="55" customFormat="1" ht="49.9" customHeight="1" x14ac:dyDescent="0.25">
      <c r="A60" s="143" t="s">
        <v>52</v>
      </c>
      <c r="B60" s="157" t="s">
        <v>174</v>
      </c>
      <c r="C60" s="157" t="s">
        <v>175</v>
      </c>
      <c r="D60" s="142">
        <v>212020100400</v>
      </c>
      <c r="E60" s="143" t="s">
        <v>90</v>
      </c>
      <c r="F60" s="146">
        <v>9</v>
      </c>
      <c r="G60" s="146">
        <v>9</v>
      </c>
      <c r="H60" s="146">
        <v>1</v>
      </c>
      <c r="I60" s="146">
        <v>1</v>
      </c>
      <c r="J60" s="146" t="s">
        <v>176</v>
      </c>
      <c r="K60" s="146">
        <v>0</v>
      </c>
      <c r="L60" s="125">
        <v>2000000</v>
      </c>
      <c r="M60" s="185">
        <f>+L60</f>
        <v>2000000</v>
      </c>
      <c r="N60" s="146">
        <v>0</v>
      </c>
      <c r="O60" s="146">
        <v>0</v>
      </c>
      <c r="P60" s="147" t="s">
        <v>52</v>
      </c>
      <c r="Q60" s="147" t="s">
        <v>53</v>
      </c>
      <c r="R60" s="65" t="s">
        <v>54</v>
      </c>
      <c r="S60" s="65" t="s">
        <v>55</v>
      </c>
      <c r="T60" s="65" t="s">
        <v>56</v>
      </c>
      <c r="U60" s="159" t="s">
        <v>177</v>
      </c>
      <c r="V60" s="160">
        <v>1947797</v>
      </c>
      <c r="W60" s="77">
        <f>L60-V60</f>
        <v>52203</v>
      </c>
      <c r="Y60" s="56"/>
    </row>
    <row r="61" spans="1:25" ht="42.6" customHeight="1" x14ac:dyDescent="0.25">
      <c r="A61" s="70" t="s">
        <v>178</v>
      </c>
      <c r="B61" s="71">
        <v>80111600</v>
      </c>
      <c r="C61" s="71" t="s">
        <v>179</v>
      </c>
      <c r="D61" s="72">
        <v>212020200800</v>
      </c>
      <c r="E61" s="70" t="s">
        <v>50</v>
      </c>
      <c r="F61" s="73">
        <v>2</v>
      </c>
      <c r="G61" s="73">
        <v>2</v>
      </c>
      <c r="H61" s="73">
        <v>4</v>
      </c>
      <c r="I61" s="73">
        <v>1</v>
      </c>
      <c r="J61" s="73" t="s">
        <v>51</v>
      </c>
      <c r="K61" s="73">
        <v>0</v>
      </c>
      <c r="L61" s="74">
        <v>21028012</v>
      </c>
      <c r="M61" s="74">
        <f>L61</f>
        <v>21028012</v>
      </c>
      <c r="N61" s="146">
        <v>0</v>
      </c>
      <c r="O61" s="146">
        <v>0</v>
      </c>
      <c r="P61" s="147" t="s">
        <v>52</v>
      </c>
      <c r="Q61" s="147" t="s">
        <v>53</v>
      </c>
      <c r="R61" s="75" t="s">
        <v>54</v>
      </c>
      <c r="S61" s="75" t="s">
        <v>55</v>
      </c>
      <c r="T61" s="75" t="s">
        <v>56</v>
      </c>
      <c r="U61" s="126" t="s">
        <v>180</v>
      </c>
      <c r="V61" s="76">
        <v>21028012</v>
      </c>
      <c r="W61" s="77">
        <f>M61-V61</f>
        <v>0</v>
      </c>
    </row>
    <row r="62" spans="1:25" ht="24.75" customHeight="1" x14ac:dyDescent="0.25">
      <c r="A62" s="79"/>
      <c r="B62" s="79"/>
      <c r="C62" s="79"/>
      <c r="D62" s="80"/>
      <c r="E62" s="80"/>
      <c r="F62" s="81"/>
      <c r="G62" s="81"/>
      <c r="H62" s="81"/>
      <c r="I62" s="81"/>
      <c r="J62" s="81"/>
      <c r="K62" s="81"/>
      <c r="L62" s="82">
        <f>SUM(L8:L61)</f>
        <v>3138458057</v>
      </c>
      <c r="M62" s="82">
        <f>SUM(M8:M61)</f>
        <v>3138458057</v>
      </c>
      <c r="N62" s="83"/>
      <c r="O62" s="83"/>
      <c r="P62" s="83"/>
      <c r="Q62" s="83"/>
      <c r="R62" s="83"/>
      <c r="S62" s="83"/>
      <c r="T62" s="84"/>
      <c r="U62" s="85"/>
      <c r="V62" s="86">
        <f>+SUM(V8:V61)</f>
        <v>2949789771</v>
      </c>
      <c r="W62" s="82">
        <f>SUM(W8:W61)</f>
        <v>188668286</v>
      </c>
    </row>
    <row r="63" spans="1:25" ht="15.75" x14ac:dyDescent="0.25">
      <c r="A63" s="87"/>
      <c r="B63" s="88"/>
      <c r="C63" s="89"/>
      <c r="D63" s="90"/>
      <c r="E63" s="90"/>
      <c r="F63" s="88"/>
      <c r="G63" s="88"/>
      <c r="H63" s="88"/>
      <c r="I63" s="88"/>
      <c r="J63" s="88"/>
      <c r="K63" s="88"/>
      <c r="L63" s="91"/>
      <c r="M63" s="92"/>
      <c r="N63" s="88"/>
      <c r="O63" s="88"/>
      <c r="P63" s="89"/>
      <c r="Q63" s="89"/>
      <c r="R63" s="89"/>
      <c r="S63" s="89"/>
      <c r="T63" s="89"/>
      <c r="U63" s="93"/>
      <c r="V63" s="94"/>
      <c r="W63" s="95"/>
    </row>
    <row r="64" spans="1:25" hidden="1" x14ac:dyDescent="0.25">
      <c r="A64" s="96"/>
      <c r="B64" t="s">
        <v>181</v>
      </c>
      <c r="L64" s="54"/>
    </row>
    <row r="65" spans="1:23" hidden="1" x14ac:dyDescent="0.25">
      <c r="A65" s="97"/>
      <c r="B65" t="s">
        <v>182</v>
      </c>
      <c r="L65" s="54"/>
    </row>
    <row r="66" spans="1:23" hidden="1" x14ac:dyDescent="0.25">
      <c r="A66" s="98"/>
      <c r="B66" t="s">
        <v>183</v>
      </c>
      <c r="L66" s="54"/>
      <c r="V66" s="99" t="s">
        <v>184</v>
      </c>
      <c r="W66" s="100">
        <f>W48+W49+W50+W51+W40+W15+W16+W47+W22+W20+W14+W58+W60+W43</f>
        <v>61733634</v>
      </c>
    </row>
    <row r="67" spans="1:23" hidden="1" x14ac:dyDescent="0.25">
      <c r="L67" s="54"/>
      <c r="V67" s="101" t="s">
        <v>185</v>
      </c>
      <c r="W67" s="102">
        <f>+W41+W26+W42</f>
        <v>126934652</v>
      </c>
    </row>
    <row r="68" spans="1:23" hidden="1" x14ac:dyDescent="0.25">
      <c r="L68" s="54"/>
    </row>
    <row r="69" spans="1:23" hidden="1" x14ac:dyDescent="0.25">
      <c r="A69" s="103"/>
    </row>
    <row r="70" spans="1:23" hidden="1" x14ac:dyDescent="0.25">
      <c r="A70" s="104" t="s">
        <v>186</v>
      </c>
      <c r="B70" s="104" t="s">
        <v>187</v>
      </c>
      <c r="C70" s="104" t="s">
        <v>188</v>
      </c>
      <c r="H70" s="105"/>
    </row>
    <row r="71" spans="1:23" ht="15.75" hidden="1" customHeight="1" x14ac:dyDescent="0.25">
      <c r="A71" s="106" t="s">
        <v>189</v>
      </c>
      <c r="B71" s="107">
        <v>3598658376</v>
      </c>
      <c r="C71" s="106"/>
      <c r="D71" s="105"/>
      <c r="J71" s="108"/>
    </row>
    <row r="72" spans="1:23" hidden="1" x14ac:dyDescent="0.25">
      <c r="A72" s="107" t="s">
        <v>190</v>
      </c>
      <c r="B72" s="107">
        <f>+L62</f>
        <v>3138458057</v>
      </c>
      <c r="C72" s="107"/>
      <c r="J72" s="105"/>
      <c r="P72" s="109"/>
      <c r="Q72" s="105"/>
    </row>
    <row r="73" spans="1:23" hidden="1" x14ac:dyDescent="0.25">
      <c r="A73" s="110" t="s">
        <v>191</v>
      </c>
      <c r="B73" s="110">
        <f>B71-B72</f>
        <v>460200319</v>
      </c>
      <c r="C73" s="106"/>
    </row>
    <row r="74" spans="1:23" hidden="1" x14ac:dyDescent="0.25">
      <c r="A74" s="106" t="s">
        <v>192</v>
      </c>
      <c r="B74" s="107">
        <v>55000000</v>
      </c>
      <c r="C74" s="107" t="s">
        <v>193</v>
      </c>
    </row>
    <row r="75" spans="1:23" hidden="1" x14ac:dyDescent="0.25">
      <c r="A75" s="106" t="s">
        <v>194</v>
      </c>
      <c r="B75" s="107">
        <f>398000000</f>
        <v>398000000</v>
      </c>
      <c r="C75" s="106" t="s">
        <v>195</v>
      </c>
    </row>
    <row r="76" spans="1:23" hidden="1" x14ac:dyDescent="0.25">
      <c r="A76" s="106" t="s">
        <v>196</v>
      </c>
      <c r="B76" s="107">
        <v>10514006</v>
      </c>
      <c r="C76" s="107" t="s">
        <v>193</v>
      </c>
      <c r="E76" s="111"/>
    </row>
    <row r="77" spans="1:23" hidden="1" x14ac:dyDescent="0.25">
      <c r="A77" s="106" t="s">
        <v>197</v>
      </c>
      <c r="B77" s="107">
        <v>10514006</v>
      </c>
      <c r="C77" s="107" t="s">
        <v>193</v>
      </c>
    </row>
    <row r="78" spans="1:23" hidden="1" x14ac:dyDescent="0.25">
      <c r="A78" s="106" t="s">
        <v>198</v>
      </c>
      <c r="B78" s="107">
        <v>40000000</v>
      </c>
      <c r="C78" s="106" t="s">
        <v>195</v>
      </c>
    </row>
    <row r="79" spans="1:23" hidden="1" x14ac:dyDescent="0.25">
      <c r="A79" s="106" t="s">
        <v>199</v>
      </c>
      <c r="B79" s="107">
        <v>10843493</v>
      </c>
      <c r="C79" s="106" t="s">
        <v>193</v>
      </c>
    </row>
    <row r="80" spans="1:23" hidden="1" x14ac:dyDescent="0.25">
      <c r="A80" s="106" t="s">
        <v>200</v>
      </c>
      <c r="B80" s="107">
        <v>10928176</v>
      </c>
      <c r="C80" s="106" t="s">
        <v>193</v>
      </c>
    </row>
    <row r="81" spans="1:23" hidden="1" x14ac:dyDescent="0.25">
      <c r="A81" s="106" t="s">
        <v>201</v>
      </c>
      <c r="B81" s="107">
        <v>150000000</v>
      </c>
      <c r="C81" s="106" t="s">
        <v>195</v>
      </c>
    </row>
    <row r="82" spans="1:23" hidden="1" x14ac:dyDescent="0.25">
      <c r="A82" s="106" t="s">
        <v>202</v>
      </c>
      <c r="B82" s="107">
        <v>30000000</v>
      </c>
      <c r="C82" s="106" t="s">
        <v>193</v>
      </c>
    </row>
    <row r="83" spans="1:23" hidden="1" x14ac:dyDescent="0.25">
      <c r="A83" s="110" t="s">
        <v>203</v>
      </c>
      <c r="B83" s="112">
        <f>B73+B74-B75+B76+B77-B78+B79+B80-B81+B82</f>
        <v>0</v>
      </c>
      <c r="C83" s="106"/>
    </row>
    <row r="84" spans="1:23" hidden="1" x14ac:dyDescent="0.25">
      <c r="K84" s="113"/>
      <c r="V84" s="105"/>
      <c r="W84" s="105"/>
    </row>
    <row r="85" spans="1:23" hidden="1" x14ac:dyDescent="0.25">
      <c r="V85" s="105"/>
    </row>
    <row r="86" spans="1:23" hidden="1" x14ac:dyDescent="0.25">
      <c r="A86" s="114" t="s">
        <v>204</v>
      </c>
      <c r="B86" s="115"/>
      <c r="C86" s="116"/>
      <c r="K86" s="105"/>
      <c r="V86" s="105"/>
      <c r="W86" s="105"/>
    </row>
    <row r="87" spans="1:23" hidden="1" x14ac:dyDescent="0.25">
      <c r="A87" s="117" t="s">
        <v>205</v>
      </c>
      <c r="B87" s="118"/>
      <c r="C87" s="119"/>
    </row>
    <row r="88" spans="1:23" hidden="1" x14ac:dyDescent="0.25">
      <c r="A88" s="117" t="s">
        <v>206</v>
      </c>
      <c r="B88" s="118"/>
      <c r="C88" s="119"/>
      <c r="Q88" s="120"/>
      <c r="R88" s="120"/>
    </row>
    <row r="89" spans="1:23" hidden="1" x14ac:dyDescent="0.25">
      <c r="A89" s="117" t="s">
        <v>207</v>
      </c>
      <c r="B89" s="118"/>
      <c r="C89" s="119"/>
    </row>
    <row r="90" spans="1:23" hidden="1" x14ac:dyDescent="0.25">
      <c r="A90" s="117" t="s">
        <v>208</v>
      </c>
      <c r="B90" s="118"/>
      <c r="C90" s="119"/>
    </row>
    <row r="91" spans="1:23" hidden="1" x14ac:dyDescent="0.25"/>
    <row r="92" spans="1:23" hidden="1" x14ac:dyDescent="0.25"/>
  </sheetData>
  <mergeCells count="40">
    <mergeCell ref="A87:C87"/>
    <mergeCell ref="A88:C88"/>
    <mergeCell ref="A89:C89"/>
    <mergeCell ref="A90:C90"/>
    <mergeCell ref="C53:C54"/>
    <mergeCell ref="U53:U54"/>
    <mergeCell ref="C55:C56"/>
    <mergeCell ref="M55:M56"/>
    <mergeCell ref="U55:U56"/>
    <mergeCell ref="A86:C86"/>
    <mergeCell ref="C36:C38"/>
    <mergeCell ref="M36:M38"/>
    <mergeCell ref="C45:C47"/>
    <mergeCell ref="M45:M47"/>
    <mergeCell ref="U45:U47"/>
    <mergeCell ref="C48:C52"/>
    <mergeCell ref="M48:M52"/>
    <mergeCell ref="U48:U52"/>
    <mergeCell ref="C15:C16"/>
    <mergeCell ref="M15:M16"/>
    <mergeCell ref="U15:U16"/>
    <mergeCell ref="C18:C19"/>
    <mergeCell ref="M18:M19"/>
    <mergeCell ref="C23:C24"/>
    <mergeCell ref="U23:U24"/>
    <mergeCell ref="E5:G5"/>
    <mergeCell ref="H5:K5"/>
    <mergeCell ref="L5:N5"/>
    <mergeCell ref="O5:Q5"/>
    <mergeCell ref="R5:W5"/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</mergeCells>
  <hyperlinks>
    <hyperlink ref="D5" r:id="rId1"/>
    <hyperlink ref="T16" r:id="rId2"/>
    <hyperlink ref="T15" r:id="rId3"/>
    <hyperlink ref="T38" r:id="rId4"/>
    <hyperlink ref="T57" r:id="rId5"/>
    <hyperlink ref="T58" r:id="rId6"/>
    <hyperlink ref="T59" r:id="rId7"/>
    <hyperlink ref="T43" r:id="rId8"/>
    <hyperlink ref="T44" r:id="rId9"/>
    <hyperlink ref="T60" r:id="rId10"/>
    <hyperlink ref="T41" r:id="rId11"/>
    <hyperlink ref="T42" r:id="rId12"/>
  </hyperlinks>
  <pageMargins left="0.25" right="0.25" top="0.75" bottom="0.75" header="0.3" footer="0.3"/>
  <pageSetup scale="20" fitToHeight="0" orientation="landscape" r:id="rId13"/>
  <drawing r:id="rId14"/>
  <legacy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D730F3B47F245BB494F8C993AA2B3" ma:contentTypeVersion="3" ma:contentTypeDescription="Crear nuevo documento." ma:contentTypeScope="" ma:versionID="1ef23ac5c8bba50256c6b36312863bf7">
  <xsd:schema xmlns:xsd="http://www.w3.org/2001/XMLSchema" xmlns:xs="http://www.w3.org/2001/XMLSchema" xmlns:p="http://schemas.microsoft.com/office/2006/metadata/properties" xmlns:ns2="7f10236f-fb7c-4d61-aa62-50202ff0817d" xmlns:ns3="9188eaee-deac-48bd-b75f-44b91a54911b" targetNamespace="http://schemas.microsoft.com/office/2006/metadata/properties" ma:root="true" ma:fieldsID="5f9e588df6d22478b0020e2da73891a4" ns2:_="" ns3:_="">
    <xsd:import namespace="7f10236f-fb7c-4d61-aa62-50202ff0817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0236f-fb7c-4d61-aa62-50202ff0817d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7f10236f-fb7c-4d61-aa62-50202ff0817d">2025</Vigencia>
    <Fecha xmlns="7f10236f-fb7c-4d61-aa62-50202ff0817d">2025-10-01T05:00:00+00:00</Fecha>
  </documentManagement>
</p:properties>
</file>

<file path=customXml/itemProps1.xml><?xml version="1.0" encoding="utf-8"?>
<ds:datastoreItem xmlns:ds="http://schemas.openxmlformats.org/officeDocument/2006/customXml" ds:itemID="{FDEC7C4F-AC79-40B2-83E9-76271C9B614F}"/>
</file>

<file path=customXml/itemProps2.xml><?xml version="1.0" encoding="utf-8"?>
<ds:datastoreItem xmlns:ds="http://schemas.openxmlformats.org/officeDocument/2006/customXml" ds:itemID="{8EE8087E-E3A4-45EA-8B87-18C910A19047}"/>
</file>

<file path=customXml/itemProps3.xml><?xml version="1.0" encoding="utf-8"?>
<ds:datastoreItem xmlns:ds="http://schemas.openxmlformats.org/officeDocument/2006/customXml" ds:itemID="{1C85E61B-9897-48F8-AE64-918C10680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09. PAA2025_30_09_2025</dc:title>
  <dc:creator>Verónica López López</dc:creator>
  <cp:lastModifiedBy>Verónica López López</cp:lastModifiedBy>
  <dcterms:created xsi:type="dcterms:W3CDTF">2025-09-30T17:32:26Z</dcterms:created>
  <dcterms:modified xsi:type="dcterms:W3CDTF">2025-09-30T18:37:14Z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0x010100569D730F3B47F245BB494F8C993AA2B3</vt:lpwstr>
  </property>
</Properties>
</file>